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eaoorg.sharepoint.com/Shared Documents/D/Andrew Kelly/LBR Program/"/>
    </mc:Choice>
  </mc:AlternateContent>
  <xr:revisionPtr revIDLastSave="0" documentId="8_{28C3B66F-A7A1-40FE-ABC8-579E90DA84EC}" xr6:coauthVersionLast="47" xr6:coauthVersionMax="47" xr10:uidLastSave="{00000000-0000-0000-0000-000000000000}"/>
  <bookViews>
    <workbookView xWindow="-120" yWindow="-120" windowWidth="29040" windowHeight="15720" tabRatio="601" xr2:uid="{52B156F5-3DB0-4E0F-9E0B-60764BBD5DBC}"/>
  </bookViews>
  <sheets>
    <sheet name="Sheet1" sheetId="1" r:id="rId1"/>
    <sheet name="ODOT Funds &amp; Notes" sheetId="2" r:id="rId2"/>
  </sheets>
  <definedNames>
    <definedName name="_xlnm._FilterDatabase" localSheetId="0" hidden="1">Sheet1!$A$3:$W$5</definedName>
    <definedName name="_xlnm.Print_Area" localSheetId="0">Sheet1!$A$1:$V$307</definedName>
    <definedName name="_xlnm.Print_Titles" localSheetId="0">Sheet1!$1:$5</definedName>
  </definedNames>
  <calcPr calcId="191029"/>
  <fileRecoveryPr repairLoad="1"/>
</workbook>
</file>

<file path=xl/calcChain.xml><?xml version="1.0" encoding="utf-8"?>
<calcChain xmlns="http://schemas.openxmlformats.org/spreadsheetml/2006/main">
  <c r="V226" i="1" l="1"/>
  <c r="V150" i="1"/>
  <c r="V136" i="1"/>
  <c r="V77" i="1"/>
  <c r="V66" i="1"/>
  <c r="V88" i="1"/>
  <c r="U88" i="1"/>
  <c r="K285" i="1" l="1"/>
  <c r="V140" i="1"/>
  <c r="L304" i="1"/>
  <c r="K304" i="1"/>
  <c r="P301" i="1"/>
  <c r="P300" i="1"/>
  <c r="T241" i="1"/>
  <c r="V34" i="1"/>
  <c r="U34" i="1"/>
  <c r="V158" i="1"/>
  <c r="U158" i="1"/>
  <c r="U174" i="1"/>
  <c r="T174" i="1"/>
  <c r="V174" i="1"/>
  <c r="U266" i="1"/>
  <c r="T266" i="1"/>
  <c r="V266" i="1"/>
  <c r="U199" i="1"/>
  <c r="T199" i="1"/>
  <c r="V199" i="1"/>
  <c r="V224" i="1"/>
  <c r="U224" i="1"/>
  <c r="V49" i="1"/>
  <c r="U49" i="1"/>
  <c r="V23" i="1"/>
  <c r="U23" i="1"/>
  <c r="V207" i="1"/>
  <c r="U207" i="1"/>
  <c r="U45" i="1"/>
  <c r="V19" i="1"/>
  <c r="U19" i="1"/>
  <c r="V126" i="1"/>
  <c r="U126" i="1"/>
  <c r="V152" i="1"/>
  <c r="U152" i="1"/>
  <c r="V113" i="1"/>
  <c r="U113" i="1"/>
  <c r="V11" i="1"/>
  <c r="V70" i="1"/>
  <c r="U70" i="1"/>
  <c r="V203" i="1"/>
  <c r="U203" i="1"/>
  <c r="T203" i="1"/>
  <c r="T202" i="1"/>
  <c r="V167" i="1"/>
  <c r="U167" i="1"/>
  <c r="P292" i="1"/>
  <c r="P291" i="1"/>
  <c r="K275" i="1"/>
  <c r="P285" i="1" l="1"/>
  <c r="P295" i="1" s="1"/>
  <c r="P284" i="1"/>
  <c r="P302" i="1" l="1"/>
  <c r="P305" i="1" s="1"/>
  <c r="P293" i="1"/>
  <c r="P296" i="1" s="1"/>
  <c r="P286" i="1"/>
  <c r="L284" i="1"/>
  <c r="K284" i="1"/>
  <c r="K295" i="1" l="1"/>
  <c r="S232" i="1" l="1"/>
  <c r="U226" i="1"/>
  <c r="S226" i="1"/>
  <c r="S161" i="1"/>
  <c r="U150" i="1"/>
  <c r="S150" i="1"/>
  <c r="U136" i="1"/>
  <c r="S136" i="1"/>
  <c r="S116" i="1"/>
  <c r="S98" i="1"/>
  <c r="S88" i="1"/>
  <c r="U77" i="1"/>
  <c r="S77" i="1"/>
  <c r="U66" i="1"/>
  <c r="S66" i="1"/>
  <c r="O285" i="1" l="1"/>
  <c r="N285" i="1"/>
  <c r="M285" i="1"/>
  <c r="L285" i="1"/>
  <c r="O301" i="1"/>
  <c r="O300" i="1"/>
  <c r="N301" i="1"/>
  <c r="N300" i="1"/>
  <c r="M301" i="1"/>
  <c r="M300" i="1"/>
  <c r="L301" i="1"/>
  <c r="L300" i="1"/>
  <c r="K301" i="1"/>
  <c r="K300" i="1"/>
  <c r="O292" i="1"/>
  <c r="O291" i="1"/>
  <c r="N292" i="1"/>
  <c r="N291" i="1"/>
  <c r="M292" i="1"/>
  <c r="M291" i="1"/>
  <c r="L292" i="1"/>
  <c r="L291" i="1"/>
  <c r="K292" i="1"/>
  <c r="K291" i="1"/>
  <c r="V120" i="1" l="1"/>
  <c r="T120" i="1"/>
  <c r="T234" i="1" l="1"/>
  <c r="T39" i="1"/>
  <c r="V108" i="1" l="1"/>
  <c r="T108" i="1"/>
  <c r="O284" i="1" l="1"/>
  <c r="O286" i="1" s="1"/>
  <c r="O295" i="1"/>
  <c r="O302" i="1"/>
  <c r="O305" i="1" s="1"/>
  <c r="V265" i="1"/>
  <c r="T265" i="1"/>
  <c r="T258" i="1"/>
  <c r="V255" i="1"/>
  <c r="T255" i="1"/>
  <c r="T240" i="1"/>
  <c r="T236" i="1"/>
  <c r="V223" i="1"/>
  <c r="T223" i="1"/>
  <c r="V192" i="1"/>
  <c r="T192" i="1"/>
  <c r="V187" i="1"/>
  <c r="T187" i="1"/>
  <c r="V181" i="1"/>
  <c r="T181" i="1"/>
  <c r="V178" i="1"/>
  <c r="T178" i="1"/>
  <c r="T173" i="1"/>
  <c r="V173" i="1"/>
  <c r="T163" i="1"/>
  <c r="T145" i="1"/>
  <c r="V134" i="1"/>
  <c r="T134" i="1"/>
  <c r="V129" i="1"/>
  <c r="T129" i="1"/>
  <c r="T95" i="1"/>
  <c r="T82" i="1"/>
  <c r="T79" i="1"/>
  <c r="T74" i="1"/>
  <c r="V72" i="1"/>
  <c r="T72" i="1"/>
  <c r="V68" i="1"/>
  <c r="T68" i="1"/>
  <c r="T55" i="1"/>
  <c r="V52" i="1"/>
  <c r="T52" i="1"/>
  <c r="V36" i="1"/>
  <c r="T36" i="1"/>
  <c r="V32" i="1"/>
  <c r="T32" i="1"/>
  <c r="T21" i="1"/>
  <c r="T16" i="1"/>
  <c r="V198" i="1"/>
  <c r="T198" i="1"/>
  <c r="V228" i="1"/>
  <c r="T228" i="1"/>
  <c r="V107" i="1"/>
  <c r="T107" i="1"/>
  <c r="V218" i="1"/>
  <c r="T218" i="1"/>
  <c r="V206" i="1"/>
  <c r="T206" i="1"/>
  <c r="V155" i="1"/>
  <c r="V210" i="1"/>
  <c r="T155" i="1"/>
  <c r="T15" i="1"/>
  <c r="V205" i="1"/>
  <c r="T205" i="1"/>
  <c r="T90" i="1"/>
  <c r="T84" i="1"/>
  <c r="V60" i="1"/>
  <c r="T60" i="1"/>
  <c r="V273" i="1"/>
  <c r="T273" i="1"/>
  <c r="V42" i="1"/>
  <c r="T42" i="1"/>
  <c r="T81" i="1"/>
  <c r="V165" i="1"/>
  <c r="T165" i="1"/>
  <c r="T25" i="1"/>
  <c r="V100" i="1"/>
  <c r="T100" i="1"/>
  <c r="T157" i="1"/>
  <c r="T102" i="1"/>
  <c r="V118" i="1"/>
  <c r="T118" i="1"/>
  <c r="T144" i="1"/>
  <c r="V171" i="1"/>
  <c r="T171" i="1"/>
  <c r="T238" i="1"/>
  <c r="V128" i="1"/>
  <c r="T128" i="1"/>
  <c r="V112" i="1"/>
  <c r="T261" i="1"/>
  <c r="V261" i="1"/>
  <c r="T9" i="1"/>
  <c r="V170" i="1"/>
  <c r="T170" i="1"/>
  <c r="V197" i="1"/>
  <c r="T197" i="1"/>
  <c r="T40" i="1"/>
  <c r="V254" i="1"/>
  <c r="T254" i="1"/>
  <c r="N295" i="1"/>
  <c r="N284" i="1"/>
  <c r="N286" i="1" s="1"/>
  <c r="V262" i="1"/>
  <c r="T262" i="1"/>
  <c r="T270" i="1"/>
  <c r="T253" i="1"/>
  <c r="T231" i="1"/>
  <c r="T209" i="1"/>
  <c r="T190" i="1"/>
  <c r="V169" i="1"/>
  <c r="T169" i="1"/>
  <c r="T160" i="1"/>
  <c r="V149" i="1"/>
  <c r="T149" i="1"/>
  <c r="T147" i="1"/>
  <c r="T143" i="1"/>
  <c r="T132" i="1"/>
  <c r="T115" i="1"/>
  <c r="T111" i="1"/>
  <c r="T103" i="1"/>
  <c r="T93" i="1"/>
  <c r="T85" i="1"/>
  <c r="T38" i="1"/>
  <c r="T27" i="1"/>
  <c r="T13" i="1"/>
  <c r="T7" i="1"/>
  <c r="T10" i="1"/>
  <c r="T14" i="1"/>
  <c r="V14" i="1"/>
  <c r="T18" i="1"/>
  <c r="V18" i="1"/>
  <c r="T29" i="1"/>
  <c r="T44" i="1"/>
  <c r="V44" i="1"/>
  <c r="T47" i="1"/>
  <c r="V47" i="1"/>
  <c r="T51" i="1"/>
  <c r="V51" i="1"/>
  <c r="T54" i="1"/>
  <c r="T62" i="1"/>
  <c r="V62" i="1"/>
  <c r="T65" i="1"/>
  <c r="V65" i="1"/>
  <c r="T76" i="1"/>
  <c r="V76" i="1"/>
  <c r="T86" i="1"/>
  <c r="T92" i="1"/>
  <c r="T97" i="1"/>
  <c r="T104" i="1"/>
  <c r="V104" i="1"/>
  <c r="T105" i="1"/>
  <c r="V105" i="1"/>
  <c r="T106" i="1"/>
  <c r="T110" i="1"/>
  <c r="T119" i="1"/>
  <c r="V119" i="1"/>
  <c r="T122" i="1"/>
  <c r="T131" i="1"/>
  <c r="T133" i="1"/>
  <c r="V133" i="1"/>
  <c r="T138" i="1"/>
  <c r="V138" i="1"/>
  <c r="T154" i="1"/>
  <c r="V172" i="1"/>
  <c r="T176" i="1"/>
  <c r="T183" i="1"/>
  <c r="T189" i="1"/>
  <c r="V189" i="1"/>
  <c r="T191" i="1"/>
  <c r="T194" i="1"/>
  <c r="V194" i="1"/>
  <c r="T196" i="1"/>
  <c r="V196" i="1"/>
  <c r="T201" i="1"/>
  <c r="V201" i="1"/>
  <c r="T212" i="1"/>
  <c r="T213" i="1"/>
  <c r="T214" i="1"/>
  <c r="T215" i="1"/>
  <c r="T216" i="1"/>
  <c r="T221" i="1"/>
  <c r="T222" i="1"/>
  <c r="T230" i="1"/>
  <c r="T235" i="1"/>
  <c r="V235" i="1"/>
  <c r="T239" i="1"/>
  <c r="T243" i="1"/>
  <c r="T246" i="1"/>
  <c r="V246" i="1"/>
  <c r="T248" i="1"/>
  <c r="T250" i="1"/>
  <c r="T257" i="1"/>
  <c r="T263" i="1"/>
  <c r="V263" i="1"/>
  <c r="T264" i="1"/>
  <c r="T268" i="1"/>
  <c r="V268" i="1"/>
  <c r="T271" i="1"/>
  <c r="L286" i="1"/>
  <c r="M284" i="1"/>
  <c r="M286" i="1" s="1"/>
  <c r="L295" i="1"/>
  <c r="M295" i="1"/>
  <c r="O293" i="1" l="1"/>
  <c r="O296" i="1" s="1"/>
  <c r="L302" i="1"/>
  <c r="L305" i="1" s="1"/>
  <c r="L293" i="1"/>
  <c r="L296" i="1" s="1"/>
  <c r="M302" i="1"/>
  <c r="M305" i="1" s="1"/>
  <c r="N302" i="1"/>
  <c r="N305" i="1" s="1"/>
  <c r="K302" i="1"/>
  <c r="K305" i="1" s="1"/>
  <c r="K306" i="1" s="1"/>
  <c r="K293" i="1"/>
  <c r="M293" i="1"/>
  <c r="M296" i="1" s="1"/>
  <c r="K286" i="1"/>
  <c r="K287" i="1" s="1"/>
  <c r="N293" i="1"/>
  <c r="N296" i="1" s="1"/>
  <c r="K296" i="1" l="1"/>
  <c r="K297" i="1" s="1"/>
  <c r="L306" i="1"/>
  <c r="M306" i="1" s="1"/>
  <c r="N306" i="1" s="1"/>
  <c r="O306" i="1" s="1"/>
  <c r="P306" i="1" s="1"/>
  <c r="L287" i="1"/>
  <c r="M287" i="1" s="1"/>
  <c r="N287" i="1" s="1"/>
  <c r="O287" i="1" s="1"/>
  <c r="P287" i="1" s="1"/>
  <c r="L297" i="1" l="1"/>
  <c r="M297" i="1" s="1"/>
  <c r="N297" i="1" s="1"/>
  <c r="O297" i="1" s="1"/>
  <c r="P297" i="1" s="1"/>
</calcChain>
</file>

<file path=xl/sharedStrings.xml><?xml version="1.0" encoding="utf-8"?>
<sst xmlns="http://schemas.openxmlformats.org/spreadsheetml/2006/main" count="1182" uniqueCount="483">
  <si>
    <t>Gray Hi-Lited Are Sold</t>
  </si>
  <si>
    <t>TOTAL</t>
  </si>
  <si>
    <t>AWARD</t>
  </si>
  <si>
    <t>BID</t>
  </si>
  <si>
    <t>COST</t>
  </si>
  <si>
    <t>MAX</t>
  </si>
  <si>
    <t>PID</t>
  </si>
  <si>
    <t>DIST</t>
  </si>
  <si>
    <t>CRS</t>
  </si>
  <si>
    <t>DATE</t>
  </si>
  <si>
    <t>REMARKS</t>
  </si>
  <si>
    <t>APPROVED</t>
  </si>
  <si>
    <t>X</t>
  </si>
  <si>
    <t>VAR</t>
  </si>
  <si>
    <t>-</t>
  </si>
  <si>
    <t>---------------</t>
  </si>
  <si>
    <t>Total-</t>
  </si>
  <si>
    <t>Annual Surplus/(Shortfall)-</t>
  </si>
  <si>
    <t>Accum. Surplus/(Shortfall)-</t>
  </si>
  <si>
    <t>QT</t>
  </si>
  <si>
    <t>FY/</t>
  </si>
  <si>
    <t>LBR</t>
  </si>
  <si>
    <t>%</t>
  </si>
  <si>
    <t>FEDERAL</t>
  </si>
  <si>
    <t>MAXIMUM</t>
  </si>
  <si>
    <t>80+</t>
  </si>
  <si>
    <t>Credit Bridge</t>
  </si>
  <si>
    <t>CO'S ENCUMBERED TO DATE-</t>
  </si>
  <si>
    <t>LOCAL</t>
  </si>
  <si>
    <t>LET</t>
  </si>
  <si>
    <t>SFN's</t>
  </si>
  <si>
    <t>Estimated</t>
  </si>
  <si>
    <t>OFF-</t>
  </si>
  <si>
    <t>SYSTEM</t>
  </si>
  <si>
    <t>Y</t>
  </si>
  <si>
    <t>N</t>
  </si>
  <si>
    <t>FEDERAL/STATE EXCHANGE PROGRAM PROJECTS - ON SYSTEM</t>
  </si>
  <si>
    <t>FEDERAL/STATE EXCHANGE PROGRAM PROJECTS - OFF SYSTEM</t>
  </si>
  <si>
    <t>Maximum</t>
  </si>
  <si>
    <t>MAD-TR 66-2.35</t>
  </si>
  <si>
    <t>COS-CR 365-1</t>
  </si>
  <si>
    <t>HAM-WHV New Viaduct Construction</t>
  </si>
  <si>
    <t>CR 457A-0.00 Western Hills</t>
  </si>
  <si>
    <t>HOC-CR 174-0.30</t>
  </si>
  <si>
    <t>BRO-CR 62-0.42</t>
  </si>
  <si>
    <t>0833533</t>
  </si>
  <si>
    <t>RIPLEY RD</t>
  </si>
  <si>
    <t>0834807, 0834815</t>
  </si>
  <si>
    <t>TRI-COUNTY HWY</t>
  </si>
  <si>
    <t>BRO-CR 24-8.19/8.35</t>
  </si>
  <si>
    <t>MARION-MELMORE RD</t>
  </si>
  <si>
    <t>LOR-TR 44-8.23</t>
  </si>
  <si>
    <t>Budget</t>
  </si>
  <si>
    <t>Annual Surplus/(Shortfall)</t>
  </si>
  <si>
    <t>FED/STATE CHANGE ORDERS ENC</t>
  </si>
  <si>
    <t>FAI-CR 55-3.319</t>
  </si>
  <si>
    <t>HAMBURG RD</t>
  </si>
  <si>
    <t>HAS-CR 5-6.14</t>
  </si>
  <si>
    <t>OLD HOPEDALE RD</t>
  </si>
  <si>
    <t>HUR-TR 182-1.16</t>
  </si>
  <si>
    <t>PAU-TR 33-4.75</t>
  </si>
  <si>
    <t>POR-CR 177H-10.092</t>
  </si>
  <si>
    <t>PRE-TR 216-0.65</t>
  </si>
  <si>
    <t>SHE-TR 49-3.59</t>
  </si>
  <si>
    <t>KUTHER RD</t>
  </si>
  <si>
    <t>TRU-WEST MARKET ST</t>
  </si>
  <si>
    <t>TUS-CR 62-0.89</t>
  </si>
  <si>
    <t>UNI-CR 67-3.408</t>
  </si>
  <si>
    <t>STRENG RD</t>
  </si>
  <si>
    <t>WIL-CR 16-0.12</t>
  </si>
  <si>
    <t>HUFFMAN RD</t>
  </si>
  <si>
    <t>26/1</t>
  </si>
  <si>
    <t>26/3</t>
  </si>
  <si>
    <t>26/2</t>
  </si>
  <si>
    <t>WOO-CR 82D-7.69</t>
  </si>
  <si>
    <t>STA-CR 119-1.78 (ROBERTSVILLE AVE)</t>
  </si>
  <si>
    <t>CRA-CR 1-15.38</t>
  </si>
  <si>
    <t>FILED</t>
  </si>
  <si>
    <t>KNO-TR 369-0.67</t>
  </si>
  <si>
    <t>27</t>
  </si>
  <si>
    <t>COOKE RD</t>
  </si>
  <si>
    <t>MAD-CR 133A-0.13</t>
  </si>
  <si>
    <t>WAY-TR 101-1.94</t>
  </si>
  <si>
    <t>POR-TR 123B-0.44</t>
  </si>
  <si>
    <t>MUS-TR 492-0.73</t>
  </si>
  <si>
    <t>RAYNER LN</t>
  </si>
  <si>
    <t>HUR-CR 185-0.71</t>
  </si>
  <si>
    <t>PIK-CR 44-0.16</t>
  </si>
  <si>
    <t>TURKEY RUN RD</t>
  </si>
  <si>
    <t>ROS-CR 213-7.81</t>
  </si>
  <si>
    <t>MUSGROVE RD</t>
  </si>
  <si>
    <t>VIN-TR 34J-1.50</t>
  </si>
  <si>
    <t>NOB-CR 62-0.80</t>
  </si>
  <si>
    <t>ASD-TR 1550-0.50</t>
  </si>
  <si>
    <t>0334987</t>
  </si>
  <si>
    <t>COL-CR 443-3.51</t>
  </si>
  <si>
    <t>HUNSTON RD</t>
  </si>
  <si>
    <t>ALL-CR 270-6.41</t>
  </si>
  <si>
    <t>0247596</t>
  </si>
  <si>
    <t>MAIN ST</t>
  </si>
  <si>
    <t>LAK-CR 106-0.40</t>
  </si>
  <si>
    <t>MANCHESTER RD</t>
  </si>
  <si>
    <t>ERI-CR 13-13.43</t>
  </si>
  <si>
    <t>VAN-CR 124-0.14</t>
  </si>
  <si>
    <t>MIDDLE POINT RD</t>
  </si>
  <si>
    <t>PUT-CR 21H-1.014</t>
  </si>
  <si>
    <t>27/1</t>
  </si>
  <si>
    <t>27/3</t>
  </si>
  <si>
    <t>6040330, 6040357, 6030688</t>
  </si>
  <si>
    <t>FEDERAL - ON SYSTEM</t>
  </si>
  <si>
    <t>FEDERAL - OFF SYSTEM</t>
  </si>
  <si>
    <t>GEA-CR 607-125</t>
  </si>
  <si>
    <t>PETTIBONE RD</t>
  </si>
  <si>
    <t>MASON RD  Rehab</t>
  </si>
  <si>
    <t>CREAMERY HILL   D/B Rehab</t>
  </si>
  <si>
    <t>CHENANGO RD   D/B</t>
  </si>
  <si>
    <t>COOK RD    D/B</t>
  </si>
  <si>
    <t>DYER RD   D/B</t>
  </si>
  <si>
    <t>ESWORTHY RD   D/B</t>
  </si>
  <si>
    <t>ABANDONED RR   Demo</t>
  </si>
  <si>
    <t>Rehab</t>
  </si>
  <si>
    <t>SBP</t>
  </si>
  <si>
    <t>LEHR RD   D/B</t>
  </si>
  <si>
    <t>SUM-SNYDER AVE</t>
  </si>
  <si>
    <t>M0003-1.60  D/B</t>
  </si>
  <si>
    <t>WAS-TR 298-0.54</t>
  </si>
  <si>
    <t>GRANTSVILLE RD  D/B</t>
  </si>
  <si>
    <t>RAVENNA RD</t>
  </si>
  <si>
    <t>0137286</t>
  </si>
  <si>
    <t>OLD 32  D/B</t>
  </si>
  <si>
    <t>ADA-CR 100-3.98  OBPP</t>
  </si>
  <si>
    <t>POR-CR 145-5.285  OBPP</t>
  </si>
  <si>
    <t>STW AASHTOWARE</t>
  </si>
  <si>
    <t>ROS-CR 166-5.88</t>
  </si>
  <si>
    <t>ROS-TR 183-7.56</t>
  </si>
  <si>
    <t>ROS-CR 184-3.76</t>
  </si>
  <si>
    <t>CUY-LEE RD</t>
  </si>
  <si>
    <t>CR 8-0.77 Rehab D/B</t>
  </si>
  <si>
    <t>ROS-CR 92-6.50</t>
  </si>
  <si>
    <t>NORMAN HILL RD</t>
  </si>
  <si>
    <t>ADA-TR 29-0.605</t>
  </si>
  <si>
    <t>0134317</t>
  </si>
  <si>
    <t>BRUSH CREEK RD D/B</t>
  </si>
  <si>
    <t>BLAIRMONT RD</t>
  </si>
  <si>
    <t>JAC-TR 216-0.11</t>
  </si>
  <si>
    <t>SPRINGER RD D/B</t>
  </si>
  <si>
    <t>LOR-TR 42-2.27</t>
  </si>
  <si>
    <t>BURSLEY RD D/B</t>
  </si>
  <si>
    <t>MER-CR 80-1.10</t>
  </si>
  <si>
    <t>SIEGRIST JUTTE RD Rehab</t>
  </si>
  <si>
    <t>PIK-TR 428-0.04</t>
  </si>
  <si>
    <t>BEATTY RD D/B</t>
  </si>
  <si>
    <t>SCI-TR 100-1.90</t>
  </si>
  <si>
    <t xml:space="preserve">POND RUN RD   </t>
  </si>
  <si>
    <t>SCI-TR 103-0.63</t>
  </si>
  <si>
    <t>STONY RUN RD</t>
  </si>
  <si>
    <t>WAY-TR 436-0.50</t>
  </si>
  <si>
    <t>BANK ST D/B</t>
  </si>
  <si>
    <t>PE, RW, GEO, GES TASK ORDERS ENCUMBERED-</t>
  </si>
  <si>
    <t>CONCORD FAIRHAVEN  D/B</t>
  </si>
  <si>
    <t>26/4</t>
  </si>
  <si>
    <t>HAWLEY RD  D/B</t>
  </si>
  <si>
    <t>CHESELDINE RD  Rehab  D/B</t>
  </si>
  <si>
    <t>ADA-TR 1A-0.68</t>
  </si>
  <si>
    <t>0135046</t>
  </si>
  <si>
    <t>LICK SKILLET RD  D/B</t>
  </si>
  <si>
    <t>ALL-CR 176-4.92</t>
  </si>
  <si>
    <t>0247537</t>
  </si>
  <si>
    <t>COLS GROVE-BLUFFTON</t>
  </si>
  <si>
    <t>BEL-TR 428-0.30</t>
  </si>
  <si>
    <t>0733385</t>
  </si>
  <si>
    <t>COLEMAN RD</t>
  </si>
  <si>
    <t>CLE-CR 45-2.45</t>
  </si>
  <si>
    <t>FELICITY CEDRON RD</t>
  </si>
  <si>
    <t>WINTON RD  D/B</t>
  </si>
  <si>
    <t>HAS-TR 340-34.04</t>
  </si>
  <si>
    <t>ELK RUN RD</t>
  </si>
  <si>
    <t>HUR-CR 65-2.11</t>
  </si>
  <si>
    <t>PERU WEST SECT LINE  D/B</t>
  </si>
  <si>
    <t>JAC-TR 230-3.09</t>
  </si>
  <si>
    <t>BIG RUN RD  D/B</t>
  </si>
  <si>
    <t>JEF-CR 6-0.00</t>
  </si>
  <si>
    <t>LAK-TYLER BLVD</t>
  </si>
  <si>
    <t>LOR-M 43-1.57</t>
  </si>
  <si>
    <t>GRIGGS RD Rehab</t>
  </si>
  <si>
    <t>MAD-CR 71-4.16</t>
  </si>
  <si>
    <t>SPRING VALLEY RD  D/B</t>
  </si>
  <si>
    <t>MAH-CR 90 0.34</t>
  </si>
  <si>
    <t>BERLIN STATION RD</t>
  </si>
  <si>
    <t>MAR-CR 148B-1.20</t>
  </si>
  <si>
    <t>MED-CR 97-1.50</t>
  </si>
  <si>
    <t>GREENWICH RD  Rehab  D/B</t>
  </si>
  <si>
    <t>MOE-TR 2214-0.06</t>
  </si>
  <si>
    <t>MUS-M0007-0.09</t>
  </si>
  <si>
    <t>FIRST STREET</t>
  </si>
  <si>
    <t>NOB-TR 392-0.02</t>
  </si>
  <si>
    <t>MEADOW LANE  D/B</t>
  </si>
  <si>
    <t>PIK-TR 252-0.02</t>
  </si>
  <si>
    <t>RIC-CR 146-0.04</t>
  </si>
  <si>
    <t>MARION AVE RD</t>
  </si>
  <si>
    <t>STA-NORTHVALE AVE</t>
  </si>
  <si>
    <t>TR 313-1.01  Rehab</t>
  </si>
  <si>
    <t>WAR-TR 147-0.47</t>
  </si>
  <si>
    <t>GROG RUN RD  Rehab</t>
  </si>
  <si>
    <t>WAY-CR 70-1.13</t>
  </si>
  <si>
    <t>DOYLESTOWN RD  D/B</t>
  </si>
  <si>
    <t>WOO-CR 3F-0.02</t>
  </si>
  <si>
    <t>CYGNET RD Rehab</t>
  </si>
  <si>
    <t>27/2</t>
  </si>
  <si>
    <t xml:space="preserve">NEWLAND HILL RD </t>
  </si>
  <si>
    <t>WAR-CR 182-0.10</t>
  </si>
  <si>
    <t>SAN-M CHER-0.01</t>
  </si>
  <si>
    <t>CHERRY ST</t>
  </si>
  <si>
    <t>CLE-CR 107-1.31</t>
  </si>
  <si>
    <t>SHAYLER RD Rehab</t>
  </si>
  <si>
    <t>POR-TR 250A-0.685</t>
  </si>
  <si>
    <t>HOPKINS RD</t>
  </si>
  <si>
    <t>MUS-CR 44-1.69</t>
  </si>
  <si>
    <t>SALT CREEK RD Rehab</t>
  </si>
  <si>
    <t>ADA-CR 47A-0.144</t>
  </si>
  <si>
    <t>0134252</t>
  </si>
  <si>
    <t>WAY-CR 51-3.28</t>
  </si>
  <si>
    <t>28</t>
  </si>
  <si>
    <t>LIC-TR 56-0.45</t>
  </si>
  <si>
    <t>DUTCH CROSS RD</t>
  </si>
  <si>
    <t>MUS-TR 90-0.84</t>
  </si>
  <si>
    <t>SLACK RD</t>
  </si>
  <si>
    <t>FOUR MILE RUN RD</t>
  </si>
  <si>
    <t>KINNEY RD</t>
  </si>
  <si>
    <t>RIC-TR 185-1.11</t>
  </si>
  <si>
    <t>SHOUP RD</t>
  </si>
  <si>
    <t>HUR-TR 51-2.98</t>
  </si>
  <si>
    <t>GREENWICH MILAN TL RD</t>
  </si>
  <si>
    <t>PIQUA-LOCKINGTON</t>
  </si>
  <si>
    <t>HOL-CR 19-5.84</t>
  </si>
  <si>
    <t>AUG-CR 139-15.08</t>
  </si>
  <si>
    <t>0630527</t>
  </si>
  <si>
    <t>HAMILTON ST</t>
  </si>
  <si>
    <t>SUM-GLENWOOD DR</t>
  </si>
  <si>
    <t>CR 126-1.14</t>
  </si>
  <si>
    <t>CLI-CR 21-6.34</t>
  </si>
  <si>
    <t>PRAIRIE RD Rehab</t>
  </si>
  <si>
    <t>WYA-CR 16-6.04</t>
  </si>
  <si>
    <t>DEL-CR 72-3.83</t>
  </si>
  <si>
    <t>CHESHIRE RD</t>
  </si>
  <si>
    <t>HAM-CR 374-2.93</t>
  </si>
  <si>
    <t>NEWTOWN RD Rehab</t>
  </si>
  <si>
    <t>ALL-TR 122-0.71</t>
  </si>
  <si>
    <t>0249750</t>
  </si>
  <si>
    <t>ADGATE RD</t>
  </si>
  <si>
    <t>MER-CR 236-3.03</t>
  </si>
  <si>
    <t>ROCKFORD W RD Rehab</t>
  </si>
  <si>
    <t>HAR-CR 25-1.60</t>
  </si>
  <si>
    <t>PUT-CR 11J-0.044</t>
  </si>
  <si>
    <t>28/1</t>
  </si>
  <si>
    <t>MIA-CR 199-2.56</t>
  </si>
  <si>
    <t>27/4</t>
  </si>
  <si>
    <t xml:space="preserve">NEWTON FALLS RD </t>
  </si>
  <si>
    <t>HAM-CR 239-8.28</t>
  </si>
  <si>
    <t>HUR-CR 242-0.15</t>
  </si>
  <si>
    <t>28/4</t>
  </si>
  <si>
    <t>GUE-CR 35-9.21</t>
  </si>
  <si>
    <t>28/2</t>
  </si>
  <si>
    <t>POPLAR GROVE RD D/B</t>
  </si>
  <si>
    <t>VESTA RD  D/B</t>
  </si>
  <si>
    <t>FIRSTENBERGER RD Rehab D/B</t>
  </si>
  <si>
    <t>28/3</t>
  </si>
  <si>
    <t>CR 72E-12.00</t>
  </si>
  <si>
    <t>TRU-SALT SPRINGS RD BRIDGE</t>
  </si>
  <si>
    <t>POR-SUMMIT/STOW ST PD IMP</t>
  </si>
  <si>
    <t>29/1</t>
  </si>
  <si>
    <t>MR 479-0.734</t>
  </si>
  <si>
    <t>ALL-TR 146-1.64</t>
  </si>
  <si>
    <t>0232343</t>
  </si>
  <si>
    <t>COPUS RD</t>
  </si>
  <si>
    <t>ATB-CR 9-Q</t>
  </si>
  <si>
    <t>0430234</t>
  </si>
  <si>
    <t>WINDSOR MECH RD</t>
  </si>
  <si>
    <t>BUT-TR 72-1.304</t>
  </si>
  <si>
    <t>0933635</t>
  </si>
  <si>
    <t>SHURZ RD</t>
  </si>
  <si>
    <t>CLA-CR 351-6.35</t>
  </si>
  <si>
    <t>SELMA PIKE</t>
  </si>
  <si>
    <t>CRA-CR 330-19.98</t>
  </si>
  <si>
    <t>CUY-MILES RD</t>
  </si>
  <si>
    <t>CR 11-12.10</t>
  </si>
  <si>
    <t>FAY-TR 119-01.65</t>
  </si>
  <si>
    <t>MATTHEWS RD</t>
  </si>
  <si>
    <t>FUL-CR 27MO-0.20</t>
  </si>
  <si>
    <t>GAL-TR 420-0.00</t>
  </si>
  <si>
    <t>GRE-CR 69-3.52</t>
  </si>
  <si>
    <t>GUE-TR 9420-0.11</t>
  </si>
  <si>
    <t>HIG-CR 17-1.08</t>
  </si>
  <si>
    <t>29/2</t>
  </si>
  <si>
    <t>OLD US20</t>
  </si>
  <si>
    <t>LIC-TR 243-4.38</t>
  </si>
  <si>
    <t>MONTGOMERY RD</t>
  </si>
  <si>
    <t>LOR-M 87-2.08</t>
  </si>
  <si>
    <t>MAD-CR 62-1.10</t>
  </si>
  <si>
    <t>ROBISON RD</t>
  </si>
  <si>
    <t>29/4</t>
  </si>
  <si>
    <t>MAH-CR 28-5.79</t>
  </si>
  <si>
    <t>MIDDLETOWN RD</t>
  </si>
  <si>
    <t>MOT-CR 23-0.35</t>
  </si>
  <si>
    <t>PREBLE COUNTY LINE</t>
  </si>
  <si>
    <t>MUS-TR 196-1.02</t>
  </si>
  <si>
    <t>6032516</t>
  </si>
  <si>
    <t>BURNT MILL RD</t>
  </si>
  <si>
    <t>NOB-CR 37-4.62</t>
  </si>
  <si>
    <t>OTT-TR 67-5.71</t>
  </si>
  <si>
    <t>PER-TR 135-0.05</t>
  </si>
  <si>
    <t>MONDAY CREEK TWP RD</t>
  </si>
  <si>
    <t>PIC-TR 106-3.10</t>
  </si>
  <si>
    <t>PIK-TR 311-01.95</t>
  </si>
  <si>
    <t>VANAKA BANK RD</t>
  </si>
  <si>
    <t>SCI-CR 23-0.05</t>
  </si>
  <si>
    <t>PIKETON RD</t>
  </si>
  <si>
    <t>WHEATLEY RD</t>
  </si>
  <si>
    <t>TRU-MCCLEARY JACOBY RD</t>
  </si>
  <si>
    <t>CR 201C-11</t>
  </si>
  <si>
    <t>WAR-CR 24-0.12</t>
  </si>
  <si>
    <t>MORROW-WOODVILLE RD</t>
  </si>
  <si>
    <t>WAS-TR 319-0.02</t>
  </si>
  <si>
    <t>STILLE RD</t>
  </si>
  <si>
    <t>WAY-TR 178-4.40</t>
  </si>
  <si>
    <t>29/3</t>
  </si>
  <si>
    <t>KNO-CR 89-0.13</t>
  </si>
  <si>
    <t>MRG-CR 70-1.955</t>
  </si>
  <si>
    <t>HUR-TR 198-0.12</t>
  </si>
  <si>
    <t>4342828, 4342879</t>
  </si>
  <si>
    <t>LAK CR 516 1.00/1.425</t>
  </si>
  <si>
    <t>STW 2025 CEAO LOAD RATING</t>
  </si>
  <si>
    <t>CLE-CR 54-0.16</t>
  </si>
  <si>
    <t xml:space="preserve">GLANCY CRN MAR   </t>
  </si>
  <si>
    <t>SUM-CR 174-1.73 (WHEATLEY RD)</t>
  </si>
  <si>
    <t>MAH-CR 119-2.10</t>
  </si>
  <si>
    <t>KNO-TR 385-00.03</t>
  </si>
  <si>
    <t>MILE CREEK RD</t>
  </si>
  <si>
    <t>Fed/State</t>
  </si>
  <si>
    <t>Exchange</t>
  </si>
  <si>
    <t>***SUMIFS(K7:K303,E7:E303,"N",W7:W303,"N")***</t>
  </si>
  <si>
    <t>***SUMIFS(K7:K303,E7:E303,"Y",W7:W303,"N")***</t>
  </si>
  <si>
    <t>***SUMIFS(K7:K303,E7:E303,"N",W7:W303,"Y")***</t>
  </si>
  <si>
    <t>***SUMIFS(K7:K303,E7:E303,"Y",W7:W303,"Y")***</t>
  </si>
  <si>
    <t>NOTES:</t>
  </si>
  <si>
    <t>Formula will need updated when new projects are contemplated to increase the row count</t>
  </si>
  <si>
    <t>Be mindful that the first dataset reviewed needs adjusted to the FY for each formula</t>
  </si>
  <si>
    <t>ODOT Funds</t>
  </si>
  <si>
    <t>Original Allocation</t>
  </si>
  <si>
    <t>Fed/State Exchange (Proforma)</t>
  </si>
  <si>
    <t>BFP (Proforma)</t>
  </si>
  <si>
    <t>Fed/State Exchange Allocation</t>
  </si>
  <si>
    <t>FY 26</t>
  </si>
  <si>
    <t>FY 27</t>
  </si>
  <si>
    <t>FY 28</t>
  </si>
  <si>
    <t>FY 29</t>
  </si>
  <si>
    <t>FY 30</t>
  </si>
  <si>
    <t>Annual Surplus/(Shortfall) is Budgeted Carryover minus FY Program Total</t>
  </si>
  <si>
    <t>Accum. Surplus/(Shortfall) is prior year Annual Surplus plus FY Annual Surplus/(Shortfall)</t>
  </si>
  <si>
    <t>Budgeted is funding from ODOT plus any Proforma credit/loans from ODOT plus any carryforward from the prior FY</t>
  </si>
  <si>
    <t>Formula for K319 (Off-system, Not Fed/State)</t>
  </si>
  <si>
    <t>Formula for K320 (On-system, Not Fed/State)</t>
  </si>
  <si>
    <t>Formula for K329 (Off-system, Fed/State Exch.)</t>
  </si>
  <si>
    <t>Formula for K330 (On-system, Fed/State Exch.)</t>
  </si>
  <si>
    <t>ODOT Funds consists of the Original Allocation, any (unbalanced) Proforma payments, Funds for Fed/State Exchange, Proj. Carryforward (both Fed/State and Non), and any ODOT Loans</t>
  </si>
  <si>
    <t>HUR-CR 183-0.80</t>
  </si>
  <si>
    <t>STW 2025 CEAO LOAD RATING ENC</t>
  </si>
  <si>
    <t>BUT-TR 227-4.140</t>
  </si>
  <si>
    <t>0933473</t>
  </si>
  <si>
    <t>DARRTOWN RD</t>
  </si>
  <si>
    <t>COS-CR 28-0.050</t>
  </si>
  <si>
    <t>1630024</t>
  </si>
  <si>
    <t>CR 28</t>
  </si>
  <si>
    <t>DAR-TR 222-1.410</t>
  </si>
  <si>
    <t>1948962</t>
  </si>
  <si>
    <t>WOODS RD</t>
  </si>
  <si>
    <t>FAI-CR 46-1.535</t>
  </si>
  <si>
    <t>2334194</t>
  </si>
  <si>
    <t>LIB-19 BASIL RD</t>
  </si>
  <si>
    <t>GEA-TR 187-7.69</t>
  </si>
  <si>
    <t>2830515</t>
  </si>
  <si>
    <t>STAFFORD RD</t>
  </si>
  <si>
    <t>HAN-CR 40-2.620</t>
  </si>
  <si>
    <t>3231607</t>
  </si>
  <si>
    <t>HAN CR 40</t>
  </si>
  <si>
    <t>HOC-CR 361-0.030</t>
  </si>
  <si>
    <t>3731693</t>
  </si>
  <si>
    <t>ROCKY BOOTS WAY</t>
  </si>
  <si>
    <t>JEF-CR 74-0.478</t>
  </si>
  <si>
    <t>4130790</t>
  </si>
  <si>
    <t>GOULDS RD</t>
  </si>
  <si>
    <t>LUC-CR 71-0.310</t>
  </si>
  <si>
    <t>4831004</t>
  </si>
  <si>
    <t>KING RD</t>
  </si>
  <si>
    <t>MED-CR 102-2.190</t>
  </si>
  <si>
    <t>5235065</t>
  </si>
  <si>
    <t>SANFORD RD</t>
  </si>
  <si>
    <t>MOE-TR 562-1.296</t>
  </si>
  <si>
    <t>5635101</t>
  </si>
  <si>
    <t>TWP RD 562</t>
  </si>
  <si>
    <t>SEN-TR 36-8.740</t>
  </si>
  <si>
    <t>7440707</t>
  </si>
  <si>
    <t>LIB TR 36</t>
  </si>
  <si>
    <t>STA-CR 26-6.42</t>
  </si>
  <si>
    <t>7632002</t>
  </si>
  <si>
    <t>SAWBURG</t>
  </si>
  <si>
    <t>TUS-CR 1-3.278</t>
  </si>
  <si>
    <t>7930003</t>
  </si>
  <si>
    <t>OXFORD RD</t>
  </si>
  <si>
    <t>ODOT Loan for FY25 4B87 Repay FY26</t>
  </si>
  <si>
    <t>30/2</t>
  </si>
  <si>
    <t>FY 31</t>
  </si>
  <si>
    <t>CEAO FY 2026-2031 LBR PROGRAM</t>
  </si>
  <si>
    <t>Budgeted ('25 Carryover Included)-</t>
  </si>
  <si>
    <t>24 Carryforward to FY26</t>
  </si>
  <si>
    <t>23 Carryforward to FY26</t>
  </si>
  <si>
    <t>22 Carryforward to FY26</t>
  </si>
  <si>
    <t>21 Carryforward to FY26</t>
  </si>
  <si>
    <t>24 Carryforward to FY26 (Fed/State)</t>
  </si>
  <si>
    <t>23 Carryforward to FY26 (Fed/State)</t>
  </si>
  <si>
    <t>22 Carryforward to FY26 (Fed/State)</t>
  </si>
  <si>
    <t>21 Carryforward to FY26 (Fed/State)</t>
  </si>
  <si>
    <t>25 Carryforward to FY26</t>
  </si>
  <si>
    <t>25 Carryforward to FY26 (Fed/State)</t>
  </si>
  <si>
    <t>MRW-TR 122-5.530</t>
  </si>
  <si>
    <t>FY26 4B87 to 4B47/0088 unassigned. CE Take</t>
  </si>
  <si>
    <t>PRE-TR 333-0.20</t>
  </si>
  <si>
    <t>BROWER RD</t>
  </si>
  <si>
    <t>PRE-CR 103-0.292</t>
  </si>
  <si>
    <t>WESLER RD</t>
  </si>
  <si>
    <t>FRA-CR 125-7.31</t>
  </si>
  <si>
    <t>FRANK RD</t>
  </si>
  <si>
    <t>ADA-CR 13F-0.747</t>
  </si>
  <si>
    <t>0133299</t>
  </si>
  <si>
    <t>ELMVILLE RD</t>
  </si>
  <si>
    <t>JAC-CR 27-0.510</t>
  </si>
  <si>
    <t>BRONX CORNERS</t>
  </si>
  <si>
    <t>MEG-CR 352-0.950</t>
  </si>
  <si>
    <t>PAULINS HILL</t>
  </si>
  <si>
    <t>LAW-TR 155-1.040</t>
  </si>
  <si>
    <t>VIN-CR 17-3</t>
  </si>
  <si>
    <t>ASD-CR 16-5.050</t>
  </si>
  <si>
    <t>0334073</t>
  </si>
  <si>
    <t>COL-CR 433-2.450</t>
  </si>
  <si>
    <t>NEELD RD</t>
  </si>
  <si>
    <t>LAK-CR 2-3.03</t>
  </si>
  <si>
    <t>RADCLIFFE RD</t>
  </si>
  <si>
    <t>PUT-CR 16O-3.293</t>
  </si>
  <si>
    <t>SAN-TR 278-3.293</t>
  </si>
  <si>
    <t>ATH-CR 17A-0.460</t>
  </si>
  <si>
    <t>HEBBARDSVILLE RD</t>
  </si>
  <si>
    <t>0532924</t>
  </si>
  <si>
    <t>ERI-CR 5-0.370</t>
  </si>
  <si>
    <t>PERKINS AVE</t>
  </si>
  <si>
    <t>COS-TR 25-0.020</t>
  </si>
  <si>
    <t>SCI-TR 418-0.010</t>
  </si>
  <si>
    <t>SWORDS RD</t>
  </si>
  <si>
    <t>POR-CR 893-1.311</t>
  </si>
  <si>
    <t>HOWE RD</t>
  </si>
  <si>
    <t>WAY-CR 51-3.510</t>
  </si>
  <si>
    <t>MUS-TR 383-0.77</t>
  </si>
  <si>
    <t>MOCK DR</t>
  </si>
  <si>
    <t>CUY-CR 58-3.170</t>
  </si>
  <si>
    <t>DOVER CENTER</t>
  </si>
  <si>
    <t>MIA-CR 89-4.060</t>
  </si>
  <si>
    <t>KLINGER RD</t>
  </si>
  <si>
    <t>BUT-TR 137-1.750</t>
  </si>
  <si>
    <t>0934615</t>
  </si>
  <si>
    <t>HANKINS RD</t>
  </si>
  <si>
    <t>WAS-CR 2-11.810</t>
  </si>
  <si>
    <t>NOB-CR 9-0.01</t>
  </si>
  <si>
    <t>TRU-CR 93-0.010</t>
  </si>
  <si>
    <t>WOOD-LENHART RD</t>
  </si>
  <si>
    <t>ODOT Loan for Oil and Shale from Fed/State</t>
  </si>
  <si>
    <t>31/3</t>
  </si>
  <si>
    <t>31/1</t>
  </si>
  <si>
    <t>31/4</t>
  </si>
  <si>
    <t>FY26 CE Take on ODOT Award PID 119037</t>
  </si>
  <si>
    <t>FY26 4B87/0088 unassigned. CE Take</t>
  </si>
  <si>
    <t>STW 2026 CEAO AASHTOWARE</t>
  </si>
  <si>
    <t>JAC-TR 219-1.98</t>
  </si>
  <si>
    <t>PERKINS RD D/B</t>
  </si>
  <si>
    <t>(Updated 06/01/2026)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</si>
</sst>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m/d/yy"/>
    <numFmt numFmtId="165" formatCode="&quot;$&quot;#,##0"/>
    <numFmt numFmtId="166" formatCode="m/d/yy;@"/>
  </numFmts>
  <fonts count="6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sz val="8"/>
      <color rgb="FF0070C0"/>
      <name val="Arial"/>
      <family val="2"/>
    </font>
    <font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indexed="6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18">
    <xf numFmtId="0" fontId="0" fillId="0" borderId="0" xfId="0"/>
    <xf numFmtId="0" fontId="2" fillId="0" borderId="0" xfId="0" applyFont="1" applyProtection="1">
      <protection locked="0"/>
    </xf>
    <xf numFmtId="3" fontId="1" fillId="0" borderId="1" xfId="0" applyNumberFormat="1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3" fontId="1" fillId="0" borderId="1" xfId="0" applyNumberFormat="1" applyFont="1" applyBorder="1" applyAlignment="1" applyProtection="1">
      <alignment horizontal="center"/>
      <protection locked="0"/>
    </xf>
    <xf numFmtId="3" fontId="1" fillId="0" borderId="0" xfId="0" applyNumberFormat="1" applyFont="1" applyProtection="1">
      <protection locked="0"/>
    </xf>
    <xf numFmtId="0" fontId="1" fillId="0" borderId="2" xfId="0" applyFont="1" applyBorder="1" applyProtection="1">
      <protection locked="0"/>
    </xf>
    <xf numFmtId="9" fontId="1" fillId="0" borderId="3" xfId="0" applyNumberFormat="1" applyFont="1" applyBorder="1" applyAlignment="1" applyProtection="1">
      <alignment horizontal="center"/>
      <protection locked="0"/>
    </xf>
    <xf numFmtId="3" fontId="1" fillId="0" borderId="1" xfId="0" applyNumberFormat="1" applyFont="1" applyBorder="1" applyAlignment="1" applyProtection="1">
      <alignment horizontal="right"/>
      <protection locked="0"/>
    </xf>
    <xf numFmtId="0" fontId="1" fillId="2" borderId="0" xfId="0" applyFont="1" applyFill="1" applyProtection="1">
      <protection locked="0"/>
    </xf>
    <xf numFmtId="38" fontId="1" fillId="0" borderId="1" xfId="0" applyNumberFormat="1" applyFont="1" applyBorder="1" applyProtection="1">
      <protection locked="0"/>
    </xf>
    <xf numFmtId="0" fontId="1" fillId="0" borderId="1" xfId="0" quotePrefix="1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164" fontId="1" fillId="0" borderId="1" xfId="0" quotePrefix="1" applyNumberFormat="1" applyFont="1" applyBorder="1" applyAlignment="1" applyProtection="1">
      <alignment horizontal="center"/>
      <protection locked="0"/>
    </xf>
    <xf numFmtId="164" fontId="1" fillId="0" borderId="1" xfId="0" applyNumberFormat="1" applyFont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3" fontId="1" fillId="0" borderId="2" xfId="0" applyNumberFormat="1" applyFont="1" applyBorder="1" applyProtection="1">
      <protection locked="0"/>
    </xf>
    <xf numFmtId="3" fontId="1" fillId="0" borderId="3" xfId="0" applyNumberFormat="1" applyFont="1" applyBorder="1" applyAlignment="1" applyProtection="1">
      <alignment horizontal="center"/>
      <protection locked="0"/>
    </xf>
    <xf numFmtId="3" fontId="3" fillId="0" borderId="1" xfId="0" applyNumberFormat="1" applyFont="1" applyBorder="1" applyProtection="1">
      <protection locked="0"/>
    </xf>
    <xf numFmtId="9" fontId="1" fillId="0" borderId="1" xfId="0" applyNumberFormat="1" applyFont="1" applyBorder="1" applyProtection="1">
      <protection locked="0"/>
    </xf>
    <xf numFmtId="9" fontId="3" fillId="0" borderId="1" xfId="0" applyNumberFormat="1" applyFont="1" applyBorder="1" applyProtection="1">
      <protection locked="0"/>
    </xf>
    <xf numFmtId="164" fontId="1" fillId="0" borderId="2" xfId="0" applyNumberFormat="1" applyFont="1" applyBorder="1" applyAlignment="1" applyProtection="1">
      <alignment horizontal="center"/>
      <protection locked="0"/>
    </xf>
    <xf numFmtId="0" fontId="1" fillId="0" borderId="1" xfId="0" quotePrefix="1" applyFont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right"/>
      <protection locked="0"/>
    </xf>
    <xf numFmtId="0" fontId="1" fillId="0" borderId="2" xfId="0" applyFont="1" applyBorder="1" applyAlignment="1" applyProtection="1">
      <alignment horizontal="right"/>
      <protection locked="0"/>
    </xf>
    <xf numFmtId="0" fontId="1" fillId="0" borderId="1" xfId="0" quotePrefix="1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1" fillId="3" borderId="1" xfId="0" applyFon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3" fontId="4" fillId="0" borderId="1" xfId="0" applyNumberFormat="1" applyFont="1" applyBorder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Protection="1">
      <protection locked="0"/>
    </xf>
    <xf numFmtId="0" fontId="4" fillId="0" borderId="1" xfId="0" quotePrefix="1" applyFont="1" applyBorder="1" applyAlignment="1" applyProtection="1">
      <alignment horizontal="right"/>
      <protection locked="0"/>
    </xf>
    <xf numFmtId="0" fontId="4" fillId="0" borderId="1" xfId="0" quotePrefix="1" applyFont="1" applyBorder="1" applyAlignment="1" applyProtection="1">
      <alignment horizontal="center"/>
      <protection locked="0"/>
    </xf>
    <xf numFmtId="164" fontId="4" fillId="0" borderId="1" xfId="0" quotePrefix="1" applyNumberFormat="1" applyFont="1" applyBorder="1" applyAlignment="1" applyProtection="1">
      <alignment horizontal="center"/>
      <protection locked="0"/>
    </xf>
    <xf numFmtId="164" fontId="4" fillId="0" borderId="1" xfId="0" applyNumberFormat="1" applyFont="1" applyBorder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4" fillId="0" borderId="1" xfId="0" quotePrefix="1" applyFont="1" applyBorder="1" applyProtection="1">
      <protection locked="0"/>
    </xf>
    <xf numFmtId="0" fontId="4" fillId="3" borderId="1" xfId="0" applyFont="1" applyFill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right"/>
      <protection locked="0"/>
    </xf>
    <xf numFmtId="3" fontId="4" fillId="0" borderId="6" xfId="0" applyNumberFormat="1" applyFont="1" applyBorder="1" applyProtection="1">
      <protection locked="0"/>
    </xf>
    <xf numFmtId="38" fontId="1" fillId="0" borderId="1" xfId="0" applyNumberFormat="1" applyFont="1" applyBorder="1" applyAlignment="1" applyProtection="1">
      <alignment horizontal="right"/>
      <protection locked="0"/>
    </xf>
    <xf numFmtId="3" fontId="4" fillId="0" borderId="7" xfId="0" applyNumberFormat="1" applyFont="1" applyBorder="1" applyProtection="1">
      <protection locked="0"/>
    </xf>
    <xf numFmtId="16" fontId="4" fillId="0" borderId="1" xfId="0" quotePrefix="1" applyNumberFormat="1" applyFont="1" applyBorder="1" applyAlignment="1" applyProtection="1">
      <alignment horizontal="center"/>
      <protection locked="0"/>
    </xf>
    <xf numFmtId="38" fontId="4" fillId="0" borderId="1" xfId="0" applyNumberFormat="1" applyFont="1" applyBorder="1" applyProtection="1">
      <protection locked="0"/>
    </xf>
    <xf numFmtId="166" fontId="1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49" fontId="4" fillId="0" borderId="1" xfId="0" applyNumberFormat="1" applyFont="1" applyBorder="1" applyAlignment="1" applyProtection="1">
      <alignment horizontal="right"/>
      <protection locked="0"/>
    </xf>
    <xf numFmtId="3" fontId="1" fillId="0" borderId="6" xfId="0" applyNumberFormat="1" applyFont="1" applyBorder="1" applyProtection="1"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Protection="1">
      <protection locked="0"/>
    </xf>
    <xf numFmtId="0" fontId="1" fillId="0" borderId="8" xfId="0" applyFont="1" applyBorder="1" applyAlignment="1" applyProtection="1">
      <alignment horizontal="right"/>
      <protection locked="0"/>
    </xf>
    <xf numFmtId="164" fontId="1" fillId="0" borderId="8" xfId="0" applyNumberFormat="1" applyFont="1" applyBorder="1" applyAlignment="1" applyProtection="1">
      <alignment horizontal="center"/>
      <protection locked="0"/>
    </xf>
    <xf numFmtId="3" fontId="1" fillId="0" borderId="8" xfId="0" applyNumberFormat="1" applyFont="1" applyBorder="1" applyProtection="1"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4" fillId="0" borderId="0" xfId="0" applyFont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Protection="1">
      <protection locked="0"/>
    </xf>
    <xf numFmtId="164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quotePrefix="1" applyFont="1" applyFill="1" applyBorder="1" applyAlignment="1" applyProtection="1">
      <alignment horizontal="center"/>
      <protection locked="0"/>
    </xf>
    <xf numFmtId="3" fontId="1" fillId="4" borderId="1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Protection="1">
      <protection locked="0"/>
    </xf>
    <xf numFmtId="0" fontId="4" fillId="4" borderId="1" xfId="0" quotePrefix="1" applyFont="1" applyFill="1" applyBorder="1" applyAlignment="1" applyProtection="1">
      <alignment horizontal="center"/>
      <protection locked="0"/>
    </xf>
    <xf numFmtId="164" fontId="4" fillId="4" borderId="1" xfId="0" applyNumberFormat="1" applyFont="1" applyFill="1" applyBorder="1" applyAlignment="1" applyProtection="1">
      <alignment horizontal="center"/>
      <protection locked="0"/>
    </xf>
    <xf numFmtId="3" fontId="4" fillId="4" borderId="1" xfId="0" applyNumberFormat="1" applyFont="1" applyFill="1" applyBorder="1" applyProtection="1">
      <protection locked="0"/>
    </xf>
    <xf numFmtId="0" fontId="4" fillId="4" borderId="1" xfId="0" applyFont="1" applyFill="1" applyBorder="1" applyAlignment="1" applyProtection="1">
      <alignment horizontal="right"/>
      <protection locked="0"/>
    </xf>
    <xf numFmtId="0" fontId="1" fillId="0" borderId="9" xfId="0" applyFont="1" applyBorder="1" applyProtection="1">
      <protection locked="0"/>
    </xf>
    <xf numFmtId="3" fontId="1" fillId="0" borderId="9" xfId="0" applyNumberFormat="1" applyFont="1" applyBorder="1" applyProtection="1">
      <protection locked="0"/>
    </xf>
    <xf numFmtId="3" fontId="1" fillId="5" borderId="10" xfId="0" applyNumberFormat="1" applyFont="1" applyFill="1" applyBorder="1" applyAlignment="1" applyProtection="1">
      <alignment horizontal="left"/>
      <protection locked="0"/>
    </xf>
    <xf numFmtId="3" fontId="1" fillId="5" borderId="11" xfId="0" applyNumberFormat="1" applyFont="1" applyFill="1" applyBorder="1" applyProtection="1">
      <protection locked="0"/>
    </xf>
    <xf numFmtId="0" fontId="1" fillId="5" borderId="11" xfId="0" applyFont="1" applyFill="1" applyBorder="1" applyProtection="1">
      <protection locked="0"/>
    </xf>
    <xf numFmtId="0" fontId="1" fillId="5" borderId="12" xfId="0" applyFont="1" applyFill="1" applyBorder="1" applyProtection="1">
      <protection locked="0"/>
    </xf>
    <xf numFmtId="0" fontId="1" fillId="5" borderId="14" xfId="0" applyFont="1" applyFill="1" applyBorder="1" applyProtection="1">
      <protection locked="0"/>
    </xf>
    <xf numFmtId="3" fontId="1" fillId="5" borderId="13" xfId="0" applyNumberFormat="1" applyFont="1" applyFill="1" applyBorder="1" applyProtection="1">
      <protection locked="0"/>
    </xf>
    <xf numFmtId="0" fontId="1" fillId="5" borderId="15" xfId="0" applyFont="1" applyFill="1" applyBorder="1" applyProtection="1">
      <protection locked="0"/>
    </xf>
    <xf numFmtId="0" fontId="1" fillId="5" borderId="16" xfId="0" applyFont="1" applyFill="1" applyBorder="1" applyProtection="1">
      <protection locked="0"/>
    </xf>
    <xf numFmtId="3" fontId="1" fillId="5" borderId="16" xfId="0" applyNumberFormat="1" applyFont="1" applyFill="1" applyBorder="1" applyProtection="1">
      <protection locked="0"/>
    </xf>
    <xf numFmtId="0" fontId="1" fillId="5" borderId="17" xfId="0" applyFont="1" applyFill="1" applyBorder="1" applyProtection="1">
      <protection locked="0"/>
    </xf>
    <xf numFmtId="0" fontId="1" fillId="5" borderId="0" xfId="0" applyFont="1" applyFill="1" applyProtection="1">
      <protection locked="0"/>
    </xf>
    <xf numFmtId="3" fontId="1" fillId="5" borderId="0" xfId="0" applyNumberFormat="1" applyFont="1" applyFill="1" applyProtection="1">
      <protection locked="0"/>
    </xf>
    <xf numFmtId="165" fontId="1" fillId="5" borderId="0" xfId="0" applyNumberFormat="1" applyFont="1" applyFill="1" applyProtection="1">
      <protection locked="0"/>
    </xf>
    <xf numFmtId="0" fontId="0" fillId="6" borderId="18" xfId="0" applyFill="1" applyBorder="1"/>
    <xf numFmtId="0" fontId="0" fillId="0" borderId="18" xfId="0" applyBorder="1"/>
    <xf numFmtId="38" fontId="0" fillId="0" borderId="18" xfId="1" applyNumberFormat="1" applyFont="1" applyBorder="1"/>
    <xf numFmtId="3" fontId="1" fillId="10" borderId="13" xfId="0" applyNumberFormat="1" applyFont="1" applyFill="1" applyBorder="1" applyAlignment="1" applyProtection="1">
      <alignment horizontal="left"/>
      <protection locked="0"/>
    </xf>
    <xf numFmtId="0" fontId="1" fillId="10" borderId="0" xfId="0" applyFont="1" applyFill="1" applyProtection="1">
      <protection locked="0"/>
    </xf>
    <xf numFmtId="3" fontId="1" fillId="10" borderId="0" xfId="0" applyNumberFormat="1" applyFont="1" applyFill="1" applyProtection="1">
      <protection locked="0"/>
    </xf>
    <xf numFmtId="0" fontId="1" fillId="10" borderId="14" xfId="0" applyFont="1" applyFill="1" applyBorder="1" applyProtection="1">
      <protection locked="0"/>
    </xf>
    <xf numFmtId="10" fontId="1" fillId="0" borderId="1" xfId="2" applyNumberFormat="1" applyFont="1" applyBorder="1" applyProtection="1">
      <protection locked="0"/>
    </xf>
    <xf numFmtId="14" fontId="1" fillId="0" borderId="1" xfId="0" applyNumberFormat="1" applyFont="1" applyBorder="1" applyProtection="1">
      <protection locked="0"/>
    </xf>
    <xf numFmtId="38" fontId="0" fillId="0" borderId="0" xfId="0" applyNumberFormat="1"/>
    <xf numFmtId="0" fontId="5" fillId="0" borderId="18" xfId="0" applyFont="1" applyBorder="1"/>
    <xf numFmtId="0" fontId="1" fillId="7" borderId="13" xfId="0" applyFont="1" applyFill="1" applyBorder="1" applyAlignment="1" applyProtection="1">
      <alignment horizontal="left"/>
      <protection locked="0"/>
    </xf>
    <xf numFmtId="0" fontId="1" fillId="7" borderId="0" xfId="0" applyFont="1" applyFill="1" applyAlignment="1" applyProtection="1">
      <alignment horizontal="left"/>
      <protection locked="0"/>
    </xf>
    <xf numFmtId="0" fontId="1" fillId="7" borderId="14" xfId="0" applyFont="1" applyFill="1" applyBorder="1" applyAlignment="1" applyProtection="1">
      <alignment horizontal="left"/>
      <protection locked="0"/>
    </xf>
    <xf numFmtId="3" fontId="1" fillId="8" borderId="13" xfId="0" applyNumberFormat="1" applyFont="1" applyFill="1" applyBorder="1" applyAlignment="1" applyProtection="1">
      <alignment horizontal="left"/>
      <protection locked="0"/>
    </xf>
    <xf numFmtId="3" fontId="1" fillId="8" borderId="0" xfId="0" applyNumberFormat="1" applyFont="1" applyFill="1" applyAlignment="1" applyProtection="1">
      <alignment horizontal="left"/>
      <protection locked="0"/>
    </xf>
    <xf numFmtId="3" fontId="1" fillId="8" borderId="14" xfId="0" applyNumberFormat="1" applyFont="1" applyFill="1" applyBorder="1" applyAlignment="1" applyProtection="1">
      <alignment horizontal="left"/>
      <protection locked="0"/>
    </xf>
    <xf numFmtId="3" fontId="1" fillId="9" borderId="13" xfId="0" applyNumberFormat="1" applyFont="1" applyFill="1" applyBorder="1" applyAlignment="1" applyProtection="1">
      <alignment horizontal="left"/>
      <protection locked="0"/>
    </xf>
    <xf numFmtId="3" fontId="1" fillId="9" borderId="0" xfId="0" applyNumberFormat="1" applyFont="1" applyFill="1" applyAlignment="1" applyProtection="1">
      <alignment horizontal="left"/>
      <protection locked="0"/>
    </xf>
    <xf numFmtId="3" fontId="1" fillId="9" borderId="14" xfId="0" applyNumberFormat="1" applyFont="1" applyFill="1" applyBorder="1" applyAlignment="1" applyProtection="1">
      <alignment horizontal="left"/>
      <protection locked="0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F72B1-CD0C-4A0A-9D38-6FD8CC554FE7}">
  <sheetPr codeName="Sheet1">
    <pageSetUpPr fitToPage="1"/>
  </sheetPr>
  <dimension ref="A1:W314"/>
  <sheetViews>
    <sheetView tabSelected="1" zoomScaleNormal="100" workbookViewId="0">
      <pane ySplit="5" topLeftCell="A6" activePane="bottomLeft" state="frozen"/>
      <selection pane="bottomLeft"/>
    </sheetView>
  </sheetViews>
  <sheetFormatPr defaultColWidth="8" defaultRowHeight="11.25" x14ac:dyDescent="0.2"/>
  <cols>
    <col min="1" max="1" width="7.140625" style="3" customWidth="1"/>
    <col min="2" max="2" width="3.7109375" style="5" customWidth="1"/>
    <col min="3" max="3" width="17.7109375" style="3" customWidth="1"/>
    <col min="4" max="4" width="9.28515625" style="31" customWidth="1"/>
    <col min="5" max="5" width="7" style="5" bestFit="1" customWidth="1"/>
    <col min="6" max="6" width="6" style="5" bestFit="1" customWidth="1"/>
    <col min="7" max="7" width="3.85546875" style="5" bestFit="1" customWidth="1"/>
    <col min="8" max="8" width="7" style="3" bestFit="1" customWidth="1"/>
    <col min="9" max="9" width="5.140625" style="5" bestFit="1" customWidth="1"/>
    <col min="10" max="10" width="8.28515625" style="3" customWidth="1"/>
    <col min="11" max="12" width="10.140625" style="11" bestFit="1" customWidth="1"/>
    <col min="13" max="16" width="10.140625" style="11" customWidth="1"/>
    <col min="17" max="17" width="22.140625" style="3" customWidth="1"/>
    <col min="18" max="18" width="9.5703125" style="3" bestFit="1" customWidth="1"/>
    <col min="19" max="19" width="9" style="3" bestFit="1" customWidth="1"/>
    <col min="20" max="20" width="8.7109375" style="3" customWidth="1"/>
    <col min="21" max="21" width="9.85546875" style="3" bestFit="1" customWidth="1"/>
    <col min="22" max="22" width="9.7109375" style="11" customWidth="1"/>
    <col min="23" max="16384" width="8" style="3"/>
  </cols>
  <sheetData>
    <row r="1" spans="1:23" ht="12.75" customHeight="1" x14ac:dyDescent="0.2">
      <c r="A1" s="1"/>
      <c r="B1" s="37"/>
      <c r="C1" s="36"/>
      <c r="D1" s="56" t="s">
        <v>412</v>
      </c>
      <c r="F1" s="56"/>
      <c r="H1" s="56"/>
      <c r="J1" s="5"/>
      <c r="Q1" s="3" t="s">
        <v>482</v>
      </c>
    </row>
    <row r="2" spans="1:23" ht="12.75" customHeight="1" x14ac:dyDescent="0.2">
      <c r="A2" s="1"/>
    </row>
    <row r="3" spans="1:23" x14ac:dyDescent="0.2">
      <c r="A3" s="5"/>
      <c r="C3" s="15" t="s">
        <v>0</v>
      </c>
      <c r="R3" s="7" t="s">
        <v>1</v>
      </c>
      <c r="S3" s="7" t="s">
        <v>5</v>
      </c>
      <c r="T3" s="21"/>
      <c r="U3" s="22"/>
      <c r="V3" s="22"/>
    </row>
    <row r="4" spans="1:23" x14ac:dyDescent="0.2">
      <c r="A4" s="7"/>
      <c r="B4" s="7"/>
      <c r="C4" s="7"/>
      <c r="D4" s="32"/>
      <c r="E4" s="7" t="s">
        <v>32</v>
      </c>
      <c r="F4" s="7" t="s">
        <v>28</v>
      </c>
      <c r="G4" s="7" t="s">
        <v>21</v>
      </c>
      <c r="H4" s="7" t="s">
        <v>2</v>
      </c>
      <c r="I4" s="7" t="s">
        <v>20</v>
      </c>
      <c r="J4" s="7" t="s">
        <v>3</v>
      </c>
      <c r="K4" s="22"/>
      <c r="L4" s="22"/>
      <c r="M4" s="22"/>
      <c r="N4" s="22"/>
      <c r="O4" s="22"/>
      <c r="P4" s="22"/>
      <c r="Q4" s="12"/>
      <c r="R4" s="6" t="s">
        <v>4</v>
      </c>
      <c r="S4" s="6" t="s">
        <v>4</v>
      </c>
      <c r="T4" s="6" t="s">
        <v>23</v>
      </c>
      <c r="U4" s="10" t="s">
        <v>31</v>
      </c>
      <c r="V4" s="10" t="s">
        <v>26</v>
      </c>
      <c r="W4" s="3" t="s">
        <v>338</v>
      </c>
    </row>
    <row r="5" spans="1:23" x14ac:dyDescent="0.2">
      <c r="A5" s="8" t="s">
        <v>6</v>
      </c>
      <c r="B5" s="8" t="s">
        <v>7</v>
      </c>
      <c r="C5" s="8" t="s">
        <v>8</v>
      </c>
      <c r="D5" s="8" t="s">
        <v>30</v>
      </c>
      <c r="E5" s="8" t="s">
        <v>33</v>
      </c>
      <c r="F5" s="8" t="s">
        <v>29</v>
      </c>
      <c r="G5" s="8" t="s">
        <v>22</v>
      </c>
      <c r="H5" s="8" t="s">
        <v>9</v>
      </c>
      <c r="I5" s="8" t="s">
        <v>19</v>
      </c>
      <c r="J5" s="8" t="s">
        <v>9</v>
      </c>
      <c r="K5" s="9">
        <v>2026</v>
      </c>
      <c r="L5" s="9">
        <v>2027</v>
      </c>
      <c r="M5" s="9">
        <v>2028</v>
      </c>
      <c r="N5" s="9">
        <v>2029</v>
      </c>
      <c r="O5" s="9">
        <v>2030</v>
      </c>
      <c r="P5" s="8">
        <v>2031</v>
      </c>
      <c r="Q5" s="8" t="s">
        <v>10</v>
      </c>
      <c r="R5" s="8" t="s">
        <v>11</v>
      </c>
      <c r="S5" s="13" t="s">
        <v>11</v>
      </c>
      <c r="T5" s="8" t="s">
        <v>24</v>
      </c>
      <c r="U5" s="23" t="s">
        <v>26</v>
      </c>
      <c r="V5" s="23" t="s">
        <v>38</v>
      </c>
      <c r="W5" s="3" t="s">
        <v>339</v>
      </c>
    </row>
    <row r="6" spans="1:23" ht="12" customHeight="1" x14ac:dyDescent="0.2">
      <c r="A6" s="7"/>
      <c r="B6" s="7"/>
      <c r="C6" s="12"/>
      <c r="D6" s="32"/>
      <c r="E6" s="7"/>
      <c r="F6" s="7"/>
      <c r="G6" s="7"/>
      <c r="H6" s="27"/>
      <c r="I6" s="7"/>
      <c r="J6" s="27"/>
      <c r="K6" s="22"/>
      <c r="L6" s="22"/>
      <c r="M6" s="22"/>
      <c r="N6" s="22"/>
      <c r="O6" s="22"/>
      <c r="P6" s="22"/>
      <c r="Q6" s="12"/>
      <c r="R6" s="22"/>
      <c r="S6" s="22"/>
      <c r="T6" s="12"/>
      <c r="U6" s="22"/>
      <c r="V6" s="22"/>
    </row>
    <row r="7" spans="1:23" ht="12" customHeight="1" x14ac:dyDescent="0.2">
      <c r="A7" s="71">
        <v>119417</v>
      </c>
      <c r="B7" s="71">
        <v>9</v>
      </c>
      <c r="C7" s="72" t="s">
        <v>163</v>
      </c>
      <c r="D7" s="76" t="s">
        <v>164</v>
      </c>
      <c r="E7" s="71" t="s">
        <v>34</v>
      </c>
      <c r="F7" s="71" t="s">
        <v>12</v>
      </c>
      <c r="G7" s="71">
        <v>100</v>
      </c>
      <c r="H7" s="73">
        <v>46153</v>
      </c>
      <c r="I7" s="74" t="s">
        <v>160</v>
      </c>
      <c r="J7" s="73">
        <v>46139</v>
      </c>
      <c r="K7" s="75">
        <v>1155000</v>
      </c>
      <c r="L7" s="2"/>
      <c r="M7" s="2"/>
      <c r="N7" s="2"/>
      <c r="O7" s="2"/>
      <c r="P7" s="2"/>
      <c r="Q7" s="4" t="s">
        <v>165</v>
      </c>
      <c r="R7" s="2">
        <v>983000</v>
      </c>
      <c r="S7" s="2">
        <v>1183000</v>
      </c>
      <c r="T7" s="2">
        <f>S7</f>
        <v>1183000</v>
      </c>
      <c r="U7" s="2"/>
      <c r="V7" s="2"/>
      <c r="W7" s="3" t="s">
        <v>35</v>
      </c>
    </row>
    <row r="8" spans="1:23" ht="12" customHeight="1" x14ac:dyDescent="0.2">
      <c r="A8" s="71">
        <v>117978</v>
      </c>
      <c r="B8" s="71">
        <v>9</v>
      </c>
      <c r="C8" s="72" t="s">
        <v>140</v>
      </c>
      <c r="D8" s="76" t="s">
        <v>141</v>
      </c>
      <c r="E8" s="71" t="s">
        <v>34</v>
      </c>
      <c r="F8" s="71" t="s">
        <v>12</v>
      </c>
      <c r="G8" s="71">
        <v>100</v>
      </c>
      <c r="H8" s="73">
        <v>46139</v>
      </c>
      <c r="I8" s="74" t="s">
        <v>72</v>
      </c>
      <c r="J8" s="73">
        <v>46125</v>
      </c>
      <c r="K8" s="75">
        <v>1871863</v>
      </c>
      <c r="L8" s="2"/>
      <c r="M8" s="2"/>
      <c r="N8" s="2"/>
      <c r="O8" s="2"/>
      <c r="P8" s="2"/>
      <c r="Q8" s="4" t="s">
        <v>142</v>
      </c>
      <c r="R8" s="2">
        <v>1326000</v>
      </c>
      <c r="S8" s="2">
        <v>1900000</v>
      </c>
      <c r="T8" s="2">
        <v>1900000</v>
      </c>
      <c r="U8" s="2"/>
      <c r="V8" s="2"/>
      <c r="W8" s="3" t="s">
        <v>35</v>
      </c>
    </row>
    <row r="9" spans="1:23" ht="12" customHeight="1" x14ac:dyDescent="0.2">
      <c r="A9" s="39">
        <v>120974</v>
      </c>
      <c r="B9" s="39">
        <v>9</v>
      </c>
      <c r="C9" s="40" t="s">
        <v>219</v>
      </c>
      <c r="D9" s="41" t="s">
        <v>220</v>
      </c>
      <c r="E9" s="39" t="s">
        <v>34</v>
      </c>
      <c r="F9" s="39" t="s">
        <v>12</v>
      </c>
      <c r="G9" s="39">
        <v>95</v>
      </c>
      <c r="H9" s="44">
        <v>46296</v>
      </c>
      <c r="I9" s="42" t="s">
        <v>208</v>
      </c>
      <c r="J9" s="44"/>
      <c r="K9" s="38"/>
      <c r="L9" s="38">
        <v>614840</v>
      </c>
      <c r="M9" s="38"/>
      <c r="N9" s="38"/>
      <c r="O9" s="38"/>
      <c r="P9" s="38"/>
      <c r="Q9" s="40" t="s">
        <v>263</v>
      </c>
      <c r="R9" s="38">
        <v>647200</v>
      </c>
      <c r="S9" s="38">
        <v>801640</v>
      </c>
      <c r="T9" s="38">
        <f>S9*0.95</f>
        <v>761558</v>
      </c>
      <c r="U9" s="38">
        <v>97080</v>
      </c>
      <c r="V9" s="38"/>
      <c r="W9" s="40" t="s">
        <v>34</v>
      </c>
    </row>
    <row r="10" spans="1:23" ht="12" customHeight="1" x14ac:dyDescent="0.2">
      <c r="A10" s="71">
        <v>115423</v>
      </c>
      <c r="B10" s="71">
        <v>9</v>
      </c>
      <c r="C10" s="72" t="s">
        <v>130</v>
      </c>
      <c r="D10" s="76" t="s">
        <v>128</v>
      </c>
      <c r="E10" s="71" t="s">
        <v>35</v>
      </c>
      <c r="F10" s="71" t="s">
        <v>12</v>
      </c>
      <c r="G10" s="71">
        <v>100</v>
      </c>
      <c r="H10" s="73">
        <v>46153</v>
      </c>
      <c r="I10" s="74" t="s">
        <v>72</v>
      </c>
      <c r="J10" s="73">
        <v>46139</v>
      </c>
      <c r="K10" s="75">
        <v>742000</v>
      </c>
      <c r="L10" s="2"/>
      <c r="M10" s="2"/>
      <c r="N10" s="2"/>
      <c r="O10" s="2"/>
      <c r="P10" s="2"/>
      <c r="Q10" s="4" t="s">
        <v>129</v>
      </c>
      <c r="R10" s="2">
        <v>484000</v>
      </c>
      <c r="S10" s="2">
        <v>760000</v>
      </c>
      <c r="T10" s="2">
        <f>S10*1</f>
        <v>760000</v>
      </c>
      <c r="U10" s="2"/>
      <c r="V10" s="2"/>
      <c r="W10" s="3" t="s">
        <v>35</v>
      </c>
    </row>
    <row r="11" spans="1:23" ht="12" customHeight="1" x14ac:dyDescent="0.2">
      <c r="A11" s="39">
        <v>125797</v>
      </c>
      <c r="B11" s="39">
        <v>9</v>
      </c>
      <c r="C11" s="40" t="s">
        <v>432</v>
      </c>
      <c r="D11" s="41" t="s">
        <v>433</v>
      </c>
      <c r="E11" s="39" t="s">
        <v>34</v>
      </c>
      <c r="F11" s="39" t="s">
        <v>12</v>
      </c>
      <c r="G11" s="39" t="s">
        <v>25</v>
      </c>
      <c r="H11" s="44">
        <v>48031</v>
      </c>
      <c r="I11" s="42" t="s">
        <v>475</v>
      </c>
      <c r="J11" s="44"/>
      <c r="K11" s="38"/>
      <c r="L11" s="38"/>
      <c r="M11" s="38"/>
      <c r="N11" s="38"/>
      <c r="O11" s="38"/>
      <c r="P11" s="38">
        <v>3042000</v>
      </c>
      <c r="Q11" s="40" t="s">
        <v>434</v>
      </c>
      <c r="R11" s="38">
        <v>3042000</v>
      </c>
      <c r="S11" s="38">
        <v>3446200</v>
      </c>
      <c r="T11" s="38">
        <v>3273890</v>
      </c>
      <c r="U11" s="38">
        <v>206650</v>
      </c>
      <c r="V11" s="38">
        <f>S11*0.15</f>
        <v>516930</v>
      </c>
      <c r="W11" s="40" t="s">
        <v>34</v>
      </c>
    </row>
    <row r="12" spans="1:23" ht="12" customHeight="1" x14ac:dyDescent="0.2">
      <c r="A12" s="6"/>
      <c r="B12" s="6"/>
      <c r="C12" s="4"/>
      <c r="D12" s="34"/>
      <c r="E12" s="6"/>
      <c r="F12" s="6"/>
      <c r="G12" s="6"/>
      <c r="H12" s="18"/>
      <c r="I12" s="6"/>
      <c r="J12" s="18"/>
      <c r="K12" s="2"/>
      <c r="L12" s="2"/>
      <c r="M12" s="2"/>
      <c r="N12" s="2"/>
      <c r="O12" s="2"/>
      <c r="P12" s="2"/>
      <c r="Q12" s="4"/>
      <c r="R12" s="2"/>
      <c r="S12" s="2"/>
      <c r="T12" s="4"/>
      <c r="U12" s="2"/>
      <c r="V12" s="2"/>
    </row>
    <row r="13" spans="1:23" ht="12" customHeight="1" x14ac:dyDescent="0.2">
      <c r="A13" s="71">
        <v>119006</v>
      </c>
      <c r="B13" s="71">
        <v>1</v>
      </c>
      <c r="C13" s="72" t="s">
        <v>166</v>
      </c>
      <c r="D13" s="76" t="s">
        <v>167</v>
      </c>
      <c r="E13" s="71" t="s">
        <v>34</v>
      </c>
      <c r="F13" s="71" t="s">
        <v>12</v>
      </c>
      <c r="G13" s="71">
        <v>100</v>
      </c>
      <c r="H13" s="73">
        <v>46122</v>
      </c>
      <c r="I13" s="74" t="s">
        <v>160</v>
      </c>
      <c r="J13" s="73">
        <v>46041</v>
      </c>
      <c r="K13" s="75">
        <v>989364</v>
      </c>
      <c r="L13" s="2"/>
      <c r="M13" s="2"/>
      <c r="N13" s="2"/>
      <c r="O13" s="2"/>
      <c r="P13" s="2"/>
      <c r="Q13" s="4" t="s">
        <v>168</v>
      </c>
      <c r="R13" s="2">
        <v>1246000</v>
      </c>
      <c r="S13" s="2">
        <v>1482900</v>
      </c>
      <c r="T13" s="2">
        <f>S13</f>
        <v>1482900</v>
      </c>
      <c r="U13" s="2"/>
      <c r="V13" s="2"/>
      <c r="W13" s="3" t="s">
        <v>35</v>
      </c>
    </row>
    <row r="14" spans="1:23" ht="12" customHeight="1" x14ac:dyDescent="0.2">
      <c r="A14" s="39">
        <v>115516</v>
      </c>
      <c r="B14" s="39">
        <v>1</v>
      </c>
      <c r="C14" s="40" t="s">
        <v>97</v>
      </c>
      <c r="D14" s="41" t="s">
        <v>98</v>
      </c>
      <c r="E14" s="42" t="s">
        <v>35</v>
      </c>
      <c r="F14" s="39" t="s">
        <v>12</v>
      </c>
      <c r="G14" s="39">
        <v>95</v>
      </c>
      <c r="H14" s="43">
        <v>46388</v>
      </c>
      <c r="I14" s="53" t="s">
        <v>107</v>
      </c>
      <c r="J14" s="44"/>
      <c r="K14" s="38"/>
      <c r="L14" s="38">
        <v>1817350</v>
      </c>
      <c r="M14" s="38"/>
      <c r="N14" s="38"/>
      <c r="O14" s="38"/>
      <c r="P14" s="38"/>
      <c r="Q14" s="40" t="s">
        <v>99</v>
      </c>
      <c r="R14" s="38">
        <v>1913000</v>
      </c>
      <c r="S14" s="38">
        <v>2213000</v>
      </c>
      <c r="T14" s="38">
        <f>S14*0.95</f>
        <v>2102350</v>
      </c>
      <c r="U14" s="38">
        <v>286950</v>
      </c>
      <c r="V14" s="38">
        <f>S14*0.15</f>
        <v>331950</v>
      </c>
      <c r="W14" s="40" t="s">
        <v>34</v>
      </c>
    </row>
    <row r="15" spans="1:23" s="45" customFormat="1" ht="12" customHeight="1" x14ac:dyDescent="0.2">
      <c r="A15" s="39">
        <v>120459</v>
      </c>
      <c r="B15" s="39">
        <v>1</v>
      </c>
      <c r="C15" s="40" t="s">
        <v>247</v>
      </c>
      <c r="D15" s="41" t="s">
        <v>248</v>
      </c>
      <c r="E15" s="39" t="s">
        <v>34</v>
      </c>
      <c r="F15" s="39" t="s">
        <v>12</v>
      </c>
      <c r="G15" s="39">
        <v>95</v>
      </c>
      <c r="H15" s="44">
        <v>46710</v>
      </c>
      <c r="I15" s="42" t="s">
        <v>262</v>
      </c>
      <c r="J15" s="44"/>
      <c r="K15" s="38"/>
      <c r="L15" s="38"/>
      <c r="M15" s="38">
        <v>2251040</v>
      </c>
      <c r="N15" s="38"/>
      <c r="O15" s="38"/>
      <c r="P15" s="38"/>
      <c r="Q15" s="40" t="s">
        <v>249</v>
      </c>
      <c r="R15" s="38">
        <v>2813800</v>
      </c>
      <c r="S15" s="38">
        <v>3195094</v>
      </c>
      <c r="T15" s="38">
        <f>S15*0.95</f>
        <v>3035339.3</v>
      </c>
      <c r="U15" s="38"/>
      <c r="V15" s="38"/>
      <c r="W15" s="40" t="s">
        <v>34</v>
      </c>
    </row>
    <row r="16" spans="1:23" ht="12" customHeight="1" x14ac:dyDescent="0.2">
      <c r="A16" s="39">
        <v>122116</v>
      </c>
      <c r="B16" s="39">
        <v>1</v>
      </c>
      <c r="C16" s="40" t="s">
        <v>272</v>
      </c>
      <c r="D16" s="41" t="s">
        <v>273</v>
      </c>
      <c r="E16" s="42" t="s">
        <v>35</v>
      </c>
      <c r="F16" s="39" t="s">
        <v>12</v>
      </c>
      <c r="G16" s="39">
        <v>80</v>
      </c>
      <c r="H16" s="43">
        <v>46759</v>
      </c>
      <c r="I16" s="53" t="s">
        <v>266</v>
      </c>
      <c r="J16" s="44"/>
      <c r="K16" s="38"/>
      <c r="L16" s="38"/>
      <c r="M16" s="38">
        <v>1530720</v>
      </c>
      <c r="N16" s="38"/>
      <c r="O16" s="38"/>
      <c r="P16" s="38"/>
      <c r="Q16" s="40" t="s">
        <v>274</v>
      </c>
      <c r="R16" s="38">
        <v>1913000</v>
      </c>
      <c r="S16" s="38">
        <v>2213400</v>
      </c>
      <c r="T16" s="38">
        <f>S16*0.8</f>
        <v>1770720</v>
      </c>
      <c r="U16" s="38"/>
      <c r="V16" s="38"/>
      <c r="W16" s="40" t="s">
        <v>34</v>
      </c>
    </row>
    <row r="17" spans="1:23" ht="12" customHeight="1" x14ac:dyDescent="0.2">
      <c r="A17" s="6"/>
      <c r="B17" s="6"/>
      <c r="C17" s="4"/>
      <c r="D17" s="34"/>
      <c r="E17" s="6"/>
      <c r="F17" s="6"/>
      <c r="G17" s="6"/>
      <c r="H17" s="18"/>
      <c r="I17" s="6"/>
      <c r="J17" s="18"/>
      <c r="K17" s="2"/>
      <c r="L17" s="2"/>
      <c r="M17" s="2"/>
      <c r="N17" s="2"/>
      <c r="O17" s="2"/>
      <c r="P17" s="2"/>
      <c r="Q17" s="4"/>
      <c r="R17" s="2"/>
      <c r="S17" s="2"/>
      <c r="T17" s="2"/>
      <c r="U17" s="2"/>
      <c r="V17" s="2"/>
    </row>
    <row r="18" spans="1:23" ht="12" customHeight="1" x14ac:dyDescent="0.2">
      <c r="A18" s="39">
        <v>115520</v>
      </c>
      <c r="B18" s="39">
        <v>3</v>
      </c>
      <c r="C18" s="40" t="s">
        <v>93</v>
      </c>
      <c r="D18" s="41" t="s">
        <v>94</v>
      </c>
      <c r="E18" s="39" t="s">
        <v>34</v>
      </c>
      <c r="F18" s="39" t="s">
        <v>12</v>
      </c>
      <c r="G18" s="39">
        <v>95</v>
      </c>
      <c r="H18" s="44">
        <v>46388</v>
      </c>
      <c r="I18" s="42" t="s">
        <v>107</v>
      </c>
      <c r="J18" s="44"/>
      <c r="K18" s="38"/>
      <c r="L18" s="38">
        <v>683050</v>
      </c>
      <c r="M18" s="38"/>
      <c r="N18" s="38"/>
      <c r="O18" s="38"/>
      <c r="P18" s="38"/>
      <c r="Q18" s="40"/>
      <c r="R18" s="38">
        <v>719000</v>
      </c>
      <c r="S18" s="38">
        <v>887800</v>
      </c>
      <c r="T18" s="38">
        <f>S18*0.95</f>
        <v>843410</v>
      </c>
      <c r="U18" s="38">
        <v>107850</v>
      </c>
      <c r="V18" s="38">
        <f>S18*0.15</f>
        <v>133170</v>
      </c>
      <c r="W18" s="40" t="s">
        <v>34</v>
      </c>
    </row>
    <row r="19" spans="1:23" ht="12" customHeight="1" x14ac:dyDescent="0.2">
      <c r="A19" s="39"/>
      <c r="B19" s="39">
        <v>3</v>
      </c>
      <c r="C19" s="40" t="s">
        <v>441</v>
      </c>
      <c r="D19" s="41" t="s">
        <v>442</v>
      </c>
      <c r="E19" s="39" t="s">
        <v>34</v>
      </c>
      <c r="F19" s="39" t="s">
        <v>12</v>
      </c>
      <c r="G19" s="39" t="s">
        <v>25</v>
      </c>
      <c r="H19" s="44"/>
      <c r="I19" s="42">
        <v>31</v>
      </c>
      <c r="J19" s="44"/>
      <c r="K19" s="38"/>
      <c r="L19" s="38"/>
      <c r="M19" s="38"/>
      <c r="N19" s="38"/>
      <c r="O19" s="38"/>
      <c r="P19" s="38">
        <v>1548000</v>
      </c>
      <c r="Q19" s="40"/>
      <c r="R19" s="38">
        <v>1548000</v>
      </c>
      <c r="S19" s="38">
        <v>1830200</v>
      </c>
      <c r="T19" s="38">
        <v>1738690</v>
      </c>
      <c r="U19" s="38">
        <f>R19*0.15</f>
        <v>232200</v>
      </c>
      <c r="V19" s="38">
        <f>S19*0.15</f>
        <v>274530</v>
      </c>
      <c r="W19" s="45" t="s">
        <v>34</v>
      </c>
    </row>
    <row r="20" spans="1:23" ht="12" customHeight="1" x14ac:dyDescent="0.2">
      <c r="A20" s="6"/>
      <c r="B20" s="6"/>
      <c r="C20" s="4"/>
      <c r="D20" s="34"/>
      <c r="E20" s="6"/>
      <c r="F20" s="6"/>
      <c r="G20" s="6"/>
      <c r="H20" s="18"/>
      <c r="I20" s="6"/>
      <c r="J20" s="18"/>
      <c r="K20" s="2"/>
      <c r="L20" s="2"/>
      <c r="M20" s="2"/>
      <c r="N20" s="2"/>
      <c r="O20" s="2"/>
      <c r="P20" s="2"/>
      <c r="Q20" s="4"/>
      <c r="R20" s="2"/>
      <c r="S20" s="2"/>
      <c r="T20" s="2"/>
      <c r="U20" s="2"/>
      <c r="V20" s="2"/>
    </row>
    <row r="21" spans="1:23" s="45" customFormat="1" ht="12" customHeight="1" x14ac:dyDescent="0.2">
      <c r="A21" s="39">
        <v>122497</v>
      </c>
      <c r="B21" s="39">
        <v>4</v>
      </c>
      <c r="C21" s="40" t="s">
        <v>275</v>
      </c>
      <c r="D21" s="41" t="s">
        <v>276</v>
      </c>
      <c r="E21" s="39" t="s">
        <v>34</v>
      </c>
      <c r="F21" s="39" t="s">
        <v>12</v>
      </c>
      <c r="G21" s="39">
        <v>80</v>
      </c>
      <c r="H21" s="44">
        <v>47087</v>
      </c>
      <c r="I21" s="42" t="s">
        <v>293</v>
      </c>
      <c r="J21" s="44"/>
      <c r="K21" s="38"/>
      <c r="L21" s="38"/>
      <c r="M21" s="38"/>
      <c r="N21" s="38">
        <v>1575680</v>
      </c>
      <c r="O21" s="38"/>
      <c r="P21" s="38"/>
      <c r="Q21" s="40" t="s">
        <v>277</v>
      </c>
      <c r="R21" s="38">
        <v>1969600</v>
      </c>
      <c r="S21" s="38">
        <v>2269600</v>
      </c>
      <c r="T21" s="38">
        <f>S21*0.8</f>
        <v>1815680</v>
      </c>
      <c r="U21" s="38"/>
      <c r="V21" s="38"/>
      <c r="W21" s="40" t="s">
        <v>34</v>
      </c>
    </row>
    <row r="22" spans="1:23" s="45" customFormat="1" ht="12" customHeight="1" x14ac:dyDescent="0.2">
      <c r="A22" s="39"/>
      <c r="B22" s="39"/>
      <c r="C22" s="40"/>
      <c r="D22" s="41"/>
      <c r="E22" s="39"/>
      <c r="F22" s="39"/>
      <c r="G22" s="39"/>
      <c r="H22" s="44"/>
      <c r="I22" s="42"/>
      <c r="J22" s="44"/>
      <c r="K22" s="38"/>
      <c r="L22" s="38"/>
      <c r="M22" s="38"/>
      <c r="N22" s="38"/>
      <c r="O22" s="38"/>
      <c r="P22" s="38"/>
      <c r="Q22" s="40"/>
      <c r="R22" s="38"/>
      <c r="S22" s="38"/>
      <c r="T22" s="38"/>
      <c r="U22" s="38"/>
      <c r="V22" s="38"/>
    </row>
    <row r="23" spans="1:23" s="45" customFormat="1" ht="12" customHeight="1" x14ac:dyDescent="0.2">
      <c r="A23" s="6"/>
      <c r="B23" s="6">
        <v>10</v>
      </c>
      <c r="C23" s="4" t="s">
        <v>449</v>
      </c>
      <c r="D23" s="33" t="s">
        <v>451</v>
      </c>
      <c r="E23" s="6" t="s">
        <v>34</v>
      </c>
      <c r="F23" s="6" t="s">
        <v>12</v>
      </c>
      <c r="G23" s="6">
        <v>95</v>
      </c>
      <c r="H23" s="55"/>
      <c r="I23" s="17">
        <v>31</v>
      </c>
      <c r="J23" s="4"/>
      <c r="K23" s="2"/>
      <c r="L23" s="2"/>
      <c r="M23" s="2"/>
      <c r="N23" s="2"/>
      <c r="O23" s="2"/>
      <c r="P23" s="2">
        <v>1391500</v>
      </c>
      <c r="Q23" s="4" t="s">
        <v>450</v>
      </c>
      <c r="R23" s="2">
        <v>1391500</v>
      </c>
      <c r="S23" s="2">
        <v>1650225</v>
      </c>
      <c r="T23" s="2">
        <v>1567714</v>
      </c>
      <c r="U23" s="2">
        <f>R23*0.15</f>
        <v>208725</v>
      </c>
      <c r="V23" s="2">
        <f>S23*0.15</f>
        <v>247533.75</v>
      </c>
      <c r="W23" s="3" t="s">
        <v>35</v>
      </c>
    </row>
    <row r="24" spans="1:23" ht="12" customHeight="1" x14ac:dyDescent="0.2">
      <c r="A24" s="6"/>
      <c r="B24" s="6"/>
      <c r="C24" s="4"/>
      <c r="D24" s="33"/>
      <c r="E24" s="6"/>
      <c r="F24" s="6"/>
      <c r="G24" s="6"/>
      <c r="H24" s="55"/>
      <c r="I24" s="17"/>
      <c r="J24" s="4"/>
      <c r="K24" s="2"/>
      <c r="L24" s="2"/>
      <c r="M24" s="2"/>
      <c r="N24" s="2"/>
      <c r="O24" s="2"/>
      <c r="P24" s="2"/>
      <c r="Q24" s="4"/>
      <c r="R24" s="2"/>
      <c r="S24" s="2"/>
      <c r="T24" s="2"/>
      <c r="U24" s="2"/>
      <c r="V24" s="2"/>
    </row>
    <row r="25" spans="1:23" ht="12" customHeight="1" x14ac:dyDescent="0.2">
      <c r="A25" s="6">
        <v>120450</v>
      </c>
      <c r="B25" s="6">
        <v>7</v>
      </c>
      <c r="C25" s="4" t="s">
        <v>235</v>
      </c>
      <c r="D25" s="33" t="s">
        <v>236</v>
      </c>
      <c r="E25" s="6" t="s">
        <v>35</v>
      </c>
      <c r="F25" s="6" t="s">
        <v>12</v>
      </c>
      <c r="G25" s="6">
        <v>80</v>
      </c>
      <c r="H25" s="55">
        <v>46816</v>
      </c>
      <c r="I25" s="17" t="s">
        <v>266</v>
      </c>
      <c r="J25" s="4"/>
      <c r="K25" s="2"/>
      <c r="L25" s="2"/>
      <c r="M25" s="2">
        <v>2908462</v>
      </c>
      <c r="N25" s="2"/>
      <c r="O25" s="2"/>
      <c r="P25" s="2"/>
      <c r="Q25" s="4" t="s">
        <v>237</v>
      </c>
      <c r="R25" s="2">
        <v>3635600</v>
      </c>
      <c r="S25" s="2">
        <v>4099136</v>
      </c>
      <c r="T25" s="2">
        <f>S25*0.8</f>
        <v>3279308.8000000003</v>
      </c>
      <c r="U25" s="2"/>
      <c r="V25" s="2"/>
      <c r="W25" s="3" t="s">
        <v>35</v>
      </c>
    </row>
    <row r="26" spans="1:23" ht="12" customHeight="1" x14ac:dyDescent="0.2">
      <c r="A26" s="6"/>
      <c r="B26" s="6"/>
      <c r="C26" s="4"/>
      <c r="D26" s="34"/>
      <c r="E26" s="6"/>
      <c r="F26" s="6"/>
      <c r="G26" s="6"/>
      <c r="H26" s="18"/>
      <c r="I26" s="6"/>
      <c r="J26" s="18"/>
      <c r="K26" s="2"/>
      <c r="L26" s="2"/>
      <c r="M26" s="2"/>
      <c r="N26" s="2"/>
      <c r="O26" s="2"/>
      <c r="P26" s="2"/>
      <c r="Q26" s="4"/>
      <c r="R26" s="2"/>
      <c r="S26" s="2"/>
      <c r="T26" s="2"/>
      <c r="U26" s="2"/>
      <c r="V26" s="2"/>
    </row>
    <row r="27" spans="1:23" ht="12" customHeight="1" x14ac:dyDescent="0.2">
      <c r="A27" s="71">
        <v>119483</v>
      </c>
      <c r="B27" s="71">
        <v>11</v>
      </c>
      <c r="C27" s="72" t="s">
        <v>169</v>
      </c>
      <c r="D27" s="76" t="s">
        <v>170</v>
      </c>
      <c r="E27" s="71" t="s">
        <v>34</v>
      </c>
      <c r="F27" s="71"/>
      <c r="G27" s="71">
        <v>100</v>
      </c>
      <c r="H27" s="73">
        <v>46020</v>
      </c>
      <c r="I27" s="74" t="s">
        <v>72</v>
      </c>
      <c r="J27" s="73">
        <v>46021</v>
      </c>
      <c r="K27" s="75">
        <v>884486</v>
      </c>
      <c r="M27" s="2"/>
      <c r="N27" s="2"/>
      <c r="O27" s="2"/>
      <c r="P27" s="2"/>
      <c r="Q27" s="4" t="s">
        <v>171</v>
      </c>
      <c r="R27" s="2">
        <v>1093000</v>
      </c>
      <c r="S27" s="2">
        <v>1306950</v>
      </c>
      <c r="T27" s="2">
        <f>S27</f>
        <v>1306950</v>
      </c>
      <c r="U27" s="2"/>
      <c r="V27" s="2"/>
      <c r="W27" s="3" t="s">
        <v>35</v>
      </c>
    </row>
    <row r="28" spans="1:23" ht="12" customHeight="1" x14ac:dyDescent="0.2">
      <c r="A28" s="6"/>
      <c r="B28" s="6"/>
      <c r="C28" s="4"/>
      <c r="D28" s="34"/>
      <c r="E28" s="6"/>
      <c r="F28" s="6"/>
      <c r="G28" s="6"/>
      <c r="H28" s="18"/>
      <c r="I28" s="6"/>
      <c r="J28" s="18"/>
      <c r="K28" s="2"/>
      <c r="L28" s="2"/>
      <c r="M28" s="2"/>
      <c r="N28" s="2"/>
      <c r="O28" s="2"/>
      <c r="P28" s="2"/>
      <c r="Q28" s="4"/>
      <c r="R28" s="2"/>
      <c r="S28" s="2"/>
      <c r="T28" s="2"/>
      <c r="U28" s="2"/>
      <c r="V28" s="2"/>
    </row>
    <row r="29" spans="1:23" ht="12" customHeight="1" x14ac:dyDescent="0.2">
      <c r="A29" s="6">
        <v>110224</v>
      </c>
      <c r="B29" s="6">
        <v>9</v>
      </c>
      <c r="C29" s="4" t="s">
        <v>49</v>
      </c>
      <c r="D29" s="33" t="s">
        <v>47</v>
      </c>
      <c r="E29" s="17" t="s">
        <v>34</v>
      </c>
      <c r="F29" s="6"/>
      <c r="G29" s="6">
        <v>80</v>
      </c>
      <c r="H29" s="19">
        <v>46113</v>
      </c>
      <c r="I29" s="17" t="s">
        <v>160</v>
      </c>
      <c r="J29" s="18"/>
      <c r="K29" s="2"/>
      <c r="L29" s="2">
        <v>1600000</v>
      </c>
      <c r="M29" s="2"/>
      <c r="N29" s="2"/>
      <c r="O29" s="2"/>
      <c r="P29" s="2"/>
      <c r="Q29" s="4" t="s">
        <v>48</v>
      </c>
      <c r="R29" s="2">
        <v>2000000</v>
      </c>
      <c r="S29" s="2">
        <v>2000000</v>
      </c>
      <c r="T29" s="14">
        <f>S29*0.8</f>
        <v>1600000</v>
      </c>
      <c r="U29" s="2"/>
      <c r="V29" s="2"/>
      <c r="W29" s="3" t="s">
        <v>35</v>
      </c>
    </row>
    <row r="30" spans="1:23" ht="12" customHeight="1" x14ac:dyDescent="0.2">
      <c r="A30" s="71">
        <v>109440</v>
      </c>
      <c r="B30" s="71">
        <v>9</v>
      </c>
      <c r="C30" s="72" t="s">
        <v>44</v>
      </c>
      <c r="D30" s="76" t="s">
        <v>45</v>
      </c>
      <c r="E30" s="71" t="s">
        <v>34</v>
      </c>
      <c r="F30" s="71"/>
      <c r="G30" s="71">
        <v>80</v>
      </c>
      <c r="H30" s="73">
        <v>46079</v>
      </c>
      <c r="I30" s="74" t="s">
        <v>72</v>
      </c>
      <c r="J30" s="73">
        <v>46072</v>
      </c>
      <c r="K30" s="75">
        <v>674870</v>
      </c>
      <c r="L30" s="2"/>
      <c r="M30" s="2"/>
      <c r="N30" s="2"/>
      <c r="O30" s="2"/>
      <c r="P30" s="2"/>
      <c r="Q30" s="4" t="s">
        <v>46</v>
      </c>
      <c r="R30" s="2">
        <v>822000</v>
      </c>
      <c r="S30" s="2">
        <v>843588</v>
      </c>
      <c r="T30" s="2">
        <v>674870</v>
      </c>
      <c r="U30" s="24"/>
      <c r="V30" s="24"/>
      <c r="W30" s="3" t="s">
        <v>35</v>
      </c>
    </row>
    <row r="31" spans="1:23" ht="12" customHeight="1" x14ac:dyDescent="0.2">
      <c r="A31" s="6"/>
      <c r="B31" s="6"/>
      <c r="C31" s="4"/>
      <c r="D31" s="34"/>
      <c r="E31" s="6"/>
      <c r="F31" s="6"/>
      <c r="G31" s="6"/>
      <c r="H31" s="18"/>
      <c r="I31" s="6"/>
      <c r="J31" s="18"/>
      <c r="K31" s="2"/>
      <c r="L31" s="2"/>
      <c r="M31" s="2"/>
      <c r="N31" s="2"/>
      <c r="O31" s="2"/>
      <c r="P31" s="2"/>
      <c r="Q31" s="4"/>
      <c r="R31" s="2"/>
      <c r="S31" s="2"/>
      <c r="T31" s="2"/>
      <c r="U31" s="2"/>
      <c r="V31" s="2"/>
    </row>
    <row r="32" spans="1:23" ht="12" customHeight="1" x14ac:dyDescent="0.2">
      <c r="A32" s="71">
        <v>122120</v>
      </c>
      <c r="B32" s="71">
        <v>8</v>
      </c>
      <c r="C32" s="72" t="s">
        <v>278</v>
      </c>
      <c r="D32" s="76" t="s">
        <v>279</v>
      </c>
      <c r="E32" s="71" t="s">
        <v>34</v>
      </c>
      <c r="F32" s="71" t="s">
        <v>12</v>
      </c>
      <c r="G32" s="71">
        <v>95</v>
      </c>
      <c r="H32" s="73">
        <v>46070</v>
      </c>
      <c r="I32" s="74" t="s">
        <v>72</v>
      </c>
      <c r="J32" s="73">
        <v>46051</v>
      </c>
      <c r="K32" s="75">
        <v>1986576</v>
      </c>
      <c r="L32" s="2"/>
      <c r="M32" s="2"/>
      <c r="N32" s="2"/>
      <c r="O32" s="2"/>
      <c r="P32" s="2"/>
      <c r="Q32" s="4" t="s">
        <v>280</v>
      </c>
      <c r="R32" s="2">
        <v>3198200</v>
      </c>
      <c r="S32" s="2">
        <v>3618020</v>
      </c>
      <c r="T32" s="2">
        <f>S32*0.95</f>
        <v>3437119</v>
      </c>
      <c r="U32" s="75">
        <v>479730</v>
      </c>
      <c r="V32" s="2">
        <f>S32*0.15</f>
        <v>542703</v>
      </c>
      <c r="W32" s="3" t="s">
        <v>35</v>
      </c>
    </row>
    <row r="33" spans="1:23" ht="12" customHeight="1" x14ac:dyDescent="0.2">
      <c r="A33" s="6"/>
      <c r="B33" s="6">
        <v>8</v>
      </c>
      <c r="C33" s="4" t="s">
        <v>367</v>
      </c>
      <c r="D33" s="33" t="s">
        <v>368</v>
      </c>
      <c r="E33" s="6" t="s">
        <v>34</v>
      </c>
      <c r="F33" s="6" t="s">
        <v>12</v>
      </c>
      <c r="G33" s="6">
        <v>95</v>
      </c>
      <c r="H33" s="18"/>
      <c r="I33" s="17">
        <v>30</v>
      </c>
      <c r="J33" s="18"/>
      <c r="K33" s="2"/>
      <c r="L33" s="2"/>
      <c r="M33" s="2"/>
      <c r="N33" s="2"/>
      <c r="O33" s="2">
        <v>3123262</v>
      </c>
      <c r="P33" s="2"/>
      <c r="Q33" s="4" t="s">
        <v>369</v>
      </c>
      <c r="R33" s="2">
        <v>3700000</v>
      </c>
      <c r="S33" s="2">
        <v>4170000</v>
      </c>
      <c r="T33" s="2">
        <v>3961500</v>
      </c>
      <c r="U33" s="2">
        <v>555000</v>
      </c>
      <c r="V33" s="2">
        <v>594225</v>
      </c>
      <c r="W33" s="3" t="s">
        <v>35</v>
      </c>
    </row>
    <row r="34" spans="1:23" ht="12" customHeight="1" x14ac:dyDescent="0.2">
      <c r="A34" s="6">
        <v>126163</v>
      </c>
      <c r="B34" s="6">
        <v>8</v>
      </c>
      <c r="C34" s="4" t="s">
        <v>466</v>
      </c>
      <c r="D34" s="33" t="s">
        <v>467</v>
      </c>
      <c r="E34" s="6" t="s">
        <v>34</v>
      </c>
      <c r="F34" s="6" t="s">
        <v>12</v>
      </c>
      <c r="G34" s="6">
        <v>95</v>
      </c>
      <c r="H34" s="18"/>
      <c r="I34" s="17">
        <v>31</v>
      </c>
      <c r="J34" s="18"/>
      <c r="K34" s="2"/>
      <c r="L34" s="2"/>
      <c r="M34" s="2"/>
      <c r="N34" s="2"/>
      <c r="O34" s="2"/>
      <c r="P34" s="2">
        <v>1930500</v>
      </c>
      <c r="Q34" s="4" t="s">
        <v>468</v>
      </c>
      <c r="R34" s="2">
        <v>1930500</v>
      </c>
      <c r="S34" s="2">
        <v>2230500</v>
      </c>
      <c r="T34" s="2">
        <v>2118975</v>
      </c>
      <c r="U34" s="2">
        <f>R34*0.15</f>
        <v>289575</v>
      </c>
      <c r="V34" s="2">
        <f>S34*0.15</f>
        <v>334575</v>
      </c>
      <c r="W34" s="3" t="s">
        <v>35</v>
      </c>
    </row>
    <row r="35" spans="1:23" ht="12" customHeight="1" x14ac:dyDescent="0.2">
      <c r="A35" s="6"/>
      <c r="B35" s="6"/>
      <c r="C35" s="4"/>
      <c r="D35" s="33"/>
      <c r="E35" s="17"/>
      <c r="F35" s="6"/>
      <c r="G35" s="6"/>
      <c r="H35" s="19"/>
      <c r="I35" s="17"/>
      <c r="J35" s="18"/>
      <c r="K35" s="2"/>
      <c r="L35" s="2"/>
      <c r="M35" s="2"/>
      <c r="N35" s="2"/>
      <c r="O35" s="2"/>
      <c r="P35" s="2"/>
      <c r="Q35" s="4"/>
      <c r="R35" s="2"/>
      <c r="S35" s="2"/>
      <c r="T35" s="2"/>
      <c r="U35" s="2"/>
      <c r="V35" s="2"/>
    </row>
    <row r="36" spans="1:23" ht="12" customHeight="1" x14ac:dyDescent="0.2">
      <c r="A36" s="6">
        <v>122105</v>
      </c>
      <c r="B36" s="6">
        <v>7</v>
      </c>
      <c r="C36" s="4" t="s">
        <v>281</v>
      </c>
      <c r="D36" s="33">
        <v>1255452</v>
      </c>
      <c r="E36" s="17" t="s">
        <v>34</v>
      </c>
      <c r="F36" s="6" t="s">
        <v>12</v>
      </c>
      <c r="G36" s="6">
        <v>95</v>
      </c>
      <c r="H36" s="19">
        <v>47087</v>
      </c>
      <c r="I36" s="17" t="s">
        <v>293</v>
      </c>
      <c r="J36" s="18"/>
      <c r="K36" s="2"/>
      <c r="L36" s="2"/>
      <c r="M36" s="2"/>
      <c r="N36" s="2">
        <v>2376860</v>
      </c>
      <c r="O36" s="2"/>
      <c r="P36" s="2"/>
      <c r="Q36" s="4" t="s">
        <v>282</v>
      </c>
      <c r="R36" s="2">
        <v>2363600</v>
      </c>
      <c r="S36" s="2">
        <v>2700000</v>
      </c>
      <c r="T36" s="2">
        <f>S36*0.95</f>
        <v>2565000</v>
      </c>
      <c r="U36" s="2">
        <v>354550</v>
      </c>
      <c r="V36" s="2">
        <f>S36*0.15</f>
        <v>405000</v>
      </c>
      <c r="W36" s="3" t="s">
        <v>35</v>
      </c>
    </row>
    <row r="37" spans="1:23" ht="12" customHeight="1" x14ac:dyDescent="0.2">
      <c r="A37" s="6"/>
      <c r="B37" s="6"/>
      <c r="C37" s="4"/>
      <c r="D37" s="33"/>
      <c r="E37" s="17"/>
      <c r="F37" s="6"/>
      <c r="G37" s="6"/>
      <c r="H37" s="19"/>
      <c r="I37" s="17"/>
      <c r="J37" s="18"/>
      <c r="K37" s="2"/>
      <c r="L37" s="2"/>
      <c r="M37" s="2"/>
      <c r="N37" s="2"/>
      <c r="O37" s="2"/>
      <c r="P37" s="2"/>
      <c r="Q37" s="4"/>
      <c r="R37" s="2"/>
      <c r="S37" s="2"/>
      <c r="T37" s="2"/>
      <c r="U37" s="2"/>
      <c r="V37" s="2"/>
    </row>
    <row r="38" spans="1:23" ht="12" customHeight="1" x14ac:dyDescent="0.2">
      <c r="A38" s="71">
        <v>120681</v>
      </c>
      <c r="B38" s="71">
        <v>8</v>
      </c>
      <c r="C38" s="72" t="s">
        <v>172</v>
      </c>
      <c r="D38" s="76">
        <v>1358502</v>
      </c>
      <c r="E38" s="71" t="s">
        <v>34</v>
      </c>
      <c r="F38" s="71" t="s">
        <v>12</v>
      </c>
      <c r="G38" s="71">
        <v>100</v>
      </c>
      <c r="H38" s="73">
        <v>46072</v>
      </c>
      <c r="I38" s="74" t="s">
        <v>160</v>
      </c>
      <c r="J38" s="73">
        <v>46058</v>
      </c>
      <c r="K38" s="75">
        <v>885410</v>
      </c>
      <c r="L38" s="2"/>
      <c r="M38" s="2"/>
      <c r="N38" s="2"/>
      <c r="O38" s="2"/>
      <c r="P38" s="2"/>
      <c r="Q38" s="4" t="s">
        <v>173</v>
      </c>
      <c r="R38" s="2">
        <v>1460000</v>
      </c>
      <c r="S38" s="2">
        <v>1729000</v>
      </c>
      <c r="T38" s="2">
        <f>S38</f>
        <v>1729000</v>
      </c>
      <c r="U38" s="2"/>
      <c r="V38" s="2"/>
      <c r="W38" s="3" t="s">
        <v>35</v>
      </c>
    </row>
    <row r="39" spans="1:23" ht="12" customHeight="1" x14ac:dyDescent="0.2">
      <c r="A39" s="6">
        <v>123552</v>
      </c>
      <c r="B39" s="6">
        <v>8</v>
      </c>
      <c r="C39" s="4" t="s">
        <v>332</v>
      </c>
      <c r="D39" s="33">
        <v>1358030</v>
      </c>
      <c r="E39" s="17" t="s">
        <v>34</v>
      </c>
      <c r="F39" s="6" t="s">
        <v>12</v>
      </c>
      <c r="G39" s="6">
        <v>80</v>
      </c>
      <c r="H39" s="19">
        <v>46736</v>
      </c>
      <c r="I39" s="17" t="s">
        <v>262</v>
      </c>
      <c r="J39" s="18"/>
      <c r="K39" s="2"/>
      <c r="L39" s="2"/>
      <c r="M39" s="2">
        <v>263360</v>
      </c>
      <c r="N39" s="2"/>
      <c r="O39" s="2"/>
      <c r="P39" s="2"/>
      <c r="Q39" s="4" t="s">
        <v>333</v>
      </c>
      <c r="R39" s="2">
        <v>365800</v>
      </c>
      <c r="S39" s="2">
        <v>490800</v>
      </c>
      <c r="T39" s="2">
        <f>S39*0.8</f>
        <v>392640</v>
      </c>
      <c r="U39" s="2"/>
      <c r="V39" s="2"/>
      <c r="W39" s="3" t="s">
        <v>35</v>
      </c>
    </row>
    <row r="40" spans="1:23" ht="12" customHeight="1" x14ac:dyDescent="0.2">
      <c r="A40" s="6"/>
      <c r="B40" s="6">
        <v>8</v>
      </c>
      <c r="C40" s="4" t="s">
        <v>213</v>
      </c>
      <c r="D40" s="33">
        <v>1358952</v>
      </c>
      <c r="E40" s="17" t="s">
        <v>35</v>
      </c>
      <c r="F40" s="6" t="s">
        <v>12</v>
      </c>
      <c r="G40" s="6">
        <v>80</v>
      </c>
      <c r="H40" s="19"/>
      <c r="I40" s="17" t="s">
        <v>79</v>
      </c>
      <c r="J40" s="18"/>
      <c r="K40" s="2"/>
      <c r="L40" s="2">
        <v>450240</v>
      </c>
      <c r="M40" s="2"/>
      <c r="N40" s="2"/>
      <c r="O40" s="2"/>
      <c r="P40" s="2"/>
      <c r="Q40" s="4" t="s">
        <v>214</v>
      </c>
      <c r="R40" s="2">
        <v>562800</v>
      </c>
      <c r="S40" s="2">
        <v>700360</v>
      </c>
      <c r="T40" s="2">
        <f>S40*0.8</f>
        <v>560288</v>
      </c>
      <c r="U40" s="2"/>
      <c r="V40" s="2"/>
      <c r="W40" s="3" t="s">
        <v>35</v>
      </c>
    </row>
    <row r="41" spans="1:23" ht="12" customHeight="1" x14ac:dyDescent="0.2">
      <c r="A41" s="6"/>
      <c r="B41" s="6"/>
      <c r="C41" s="4"/>
      <c r="D41" s="34"/>
      <c r="E41" s="6"/>
      <c r="F41" s="6"/>
      <c r="G41" s="64"/>
      <c r="H41" s="18"/>
      <c r="I41" s="17"/>
      <c r="J41" s="18"/>
      <c r="K41" s="2"/>
      <c r="L41" s="2"/>
      <c r="M41" s="2"/>
      <c r="N41" s="2"/>
      <c r="O41" s="2"/>
      <c r="P41" s="2"/>
      <c r="Q41" s="4"/>
      <c r="R41" s="2"/>
      <c r="S41" s="2"/>
      <c r="T41" s="2"/>
      <c r="U41" s="2"/>
      <c r="V41" s="2"/>
    </row>
    <row r="42" spans="1:23" ht="12" customHeight="1" x14ac:dyDescent="0.2">
      <c r="A42" s="6">
        <v>122274</v>
      </c>
      <c r="B42" s="6">
        <v>8</v>
      </c>
      <c r="C42" s="4" t="s">
        <v>240</v>
      </c>
      <c r="D42" s="34">
        <v>1432788</v>
      </c>
      <c r="E42" s="6" t="s">
        <v>34</v>
      </c>
      <c r="F42" s="6" t="s">
        <v>12</v>
      </c>
      <c r="G42" s="6">
        <v>95</v>
      </c>
      <c r="H42" s="106">
        <v>46758</v>
      </c>
      <c r="I42" s="17" t="s">
        <v>266</v>
      </c>
      <c r="J42" s="4"/>
      <c r="K42" s="2"/>
      <c r="L42" s="2"/>
      <c r="M42" s="2">
        <v>574750</v>
      </c>
      <c r="N42" s="2"/>
      <c r="O42" s="2"/>
      <c r="P42" s="2"/>
      <c r="Q42" s="4" t="s">
        <v>241</v>
      </c>
      <c r="R42" s="2">
        <v>619000</v>
      </c>
      <c r="S42" s="2">
        <v>767800</v>
      </c>
      <c r="T42" s="2">
        <f>S42*0.95</f>
        <v>729410</v>
      </c>
      <c r="U42" s="2">
        <v>92850</v>
      </c>
      <c r="V42" s="2">
        <f>S42*0.15</f>
        <v>115170</v>
      </c>
      <c r="W42" s="3" t="s">
        <v>35</v>
      </c>
    </row>
    <row r="43" spans="1:23" ht="12" customHeight="1" x14ac:dyDescent="0.2">
      <c r="A43" s="59"/>
      <c r="B43" s="59"/>
      <c r="C43" s="60"/>
      <c r="D43" s="61"/>
      <c r="E43" s="59"/>
      <c r="F43" s="59"/>
      <c r="G43" s="59"/>
      <c r="H43" s="62"/>
      <c r="I43" s="59"/>
      <c r="J43" s="62"/>
      <c r="K43" s="63"/>
      <c r="L43" s="63"/>
      <c r="M43" s="63"/>
      <c r="N43" s="63"/>
      <c r="O43" s="63"/>
      <c r="P43" s="63"/>
      <c r="Q43" s="60"/>
      <c r="R43" s="63"/>
      <c r="S43" s="63"/>
      <c r="T43" s="63"/>
      <c r="U43" s="63"/>
      <c r="V43" s="63"/>
    </row>
    <row r="44" spans="1:23" ht="12" customHeight="1" x14ac:dyDescent="0.2">
      <c r="A44" s="71">
        <v>116198</v>
      </c>
      <c r="B44" s="71">
        <v>11</v>
      </c>
      <c r="C44" s="72" t="s">
        <v>95</v>
      </c>
      <c r="D44" s="76">
        <v>1533401</v>
      </c>
      <c r="E44" s="71" t="s">
        <v>35</v>
      </c>
      <c r="F44" s="71" t="s">
        <v>12</v>
      </c>
      <c r="G44" s="71">
        <v>95</v>
      </c>
      <c r="H44" s="73">
        <v>46092</v>
      </c>
      <c r="I44" s="74" t="s">
        <v>72</v>
      </c>
      <c r="J44" s="73">
        <v>46085</v>
      </c>
      <c r="K44" s="75">
        <v>826529</v>
      </c>
      <c r="L44" s="2"/>
      <c r="M44" s="2"/>
      <c r="N44" s="2"/>
      <c r="O44" s="2"/>
      <c r="P44" s="2"/>
      <c r="Q44" s="4" t="s">
        <v>96</v>
      </c>
      <c r="R44" s="2">
        <v>721000</v>
      </c>
      <c r="S44" s="2">
        <v>890200</v>
      </c>
      <c r="T44" s="2">
        <f>S44*0.95</f>
        <v>845690</v>
      </c>
      <c r="U44" s="75">
        <v>130505</v>
      </c>
      <c r="V44" s="2">
        <f>S44*0.15</f>
        <v>133530</v>
      </c>
      <c r="W44" s="3" t="s">
        <v>35</v>
      </c>
    </row>
    <row r="45" spans="1:23" ht="12" customHeight="1" x14ac:dyDescent="0.2">
      <c r="A45" s="6"/>
      <c r="B45" s="6">
        <v>11</v>
      </c>
      <c r="C45" s="4" t="s">
        <v>443</v>
      </c>
      <c r="D45" s="34">
        <v>1533363</v>
      </c>
      <c r="E45" s="6" t="s">
        <v>35</v>
      </c>
      <c r="F45" s="6"/>
      <c r="G45" s="6">
        <v>95</v>
      </c>
      <c r="H45" s="19"/>
      <c r="I45" s="17">
        <v>31</v>
      </c>
      <c r="J45" s="18"/>
      <c r="K45" s="2"/>
      <c r="L45" s="2"/>
      <c r="M45" s="2"/>
      <c r="N45" s="2"/>
      <c r="O45" s="2"/>
      <c r="P45" s="2">
        <v>5000000</v>
      </c>
      <c r="Q45" s="4" t="s">
        <v>444</v>
      </c>
      <c r="R45" s="2">
        <v>5000000</v>
      </c>
      <c r="S45" s="2">
        <v>6500000</v>
      </c>
      <c r="T45" s="2">
        <v>5000000</v>
      </c>
      <c r="U45" s="2">
        <f>R45*0.15</f>
        <v>750000</v>
      </c>
      <c r="V45" s="2">
        <v>750000</v>
      </c>
      <c r="W45" s="3" t="s">
        <v>35</v>
      </c>
    </row>
    <row r="46" spans="1:23" ht="12" customHeight="1" x14ac:dyDescent="0.2">
      <c r="A46" s="6"/>
      <c r="B46" s="6"/>
      <c r="C46" s="4"/>
      <c r="D46" s="34"/>
      <c r="E46" s="6"/>
      <c r="F46" s="6"/>
      <c r="G46" s="6"/>
      <c r="H46" s="18"/>
      <c r="I46" s="6"/>
      <c r="J46" s="20"/>
      <c r="K46" s="2"/>
      <c r="L46" s="2"/>
      <c r="M46" s="2"/>
      <c r="N46" s="2"/>
      <c r="O46" s="2"/>
      <c r="P46" s="2"/>
      <c r="Q46" s="4"/>
      <c r="R46" s="4"/>
      <c r="S46" s="4"/>
      <c r="T46" s="2"/>
      <c r="U46" s="2"/>
      <c r="V46" s="2"/>
    </row>
    <row r="47" spans="1:23" ht="12" customHeight="1" x14ac:dyDescent="0.2">
      <c r="A47" s="71">
        <v>108777</v>
      </c>
      <c r="B47" s="71">
        <v>5</v>
      </c>
      <c r="C47" s="72" t="s">
        <v>40</v>
      </c>
      <c r="D47" s="76">
        <v>1630016</v>
      </c>
      <c r="E47" s="71" t="s">
        <v>34</v>
      </c>
      <c r="F47" s="71" t="s">
        <v>12</v>
      </c>
      <c r="G47" s="71">
        <v>95</v>
      </c>
      <c r="H47" s="73">
        <v>45828</v>
      </c>
      <c r="I47" s="74" t="s">
        <v>71</v>
      </c>
      <c r="J47" s="73">
        <v>45824</v>
      </c>
      <c r="K47" s="75">
        <v>2470000</v>
      </c>
      <c r="L47" s="2"/>
      <c r="M47" s="2"/>
      <c r="N47" s="2"/>
      <c r="O47" s="2"/>
      <c r="P47" s="2"/>
      <c r="Q47" s="4"/>
      <c r="R47" s="2">
        <v>2087000</v>
      </c>
      <c r="S47" s="2">
        <v>2600000</v>
      </c>
      <c r="T47" s="2">
        <f>S47*0.95</f>
        <v>2470000</v>
      </c>
      <c r="U47" s="75">
        <v>390000</v>
      </c>
      <c r="V47" s="2">
        <f>S47*0.15</f>
        <v>390000</v>
      </c>
      <c r="W47" s="3" t="s">
        <v>35</v>
      </c>
    </row>
    <row r="48" spans="1:23" ht="12" customHeight="1" x14ac:dyDescent="0.2">
      <c r="A48" s="6">
        <v>124065</v>
      </c>
      <c r="B48" s="6">
        <v>5</v>
      </c>
      <c r="C48" s="4" t="s">
        <v>370</v>
      </c>
      <c r="D48" s="33" t="s">
        <v>371</v>
      </c>
      <c r="E48" s="6" t="s">
        <v>34</v>
      </c>
      <c r="F48" s="6"/>
      <c r="G48" s="6">
        <v>80</v>
      </c>
      <c r="H48" s="18"/>
      <c r="I48" s="17">
        <v>30</v>
      </c>
      <c r="J48" s="20"/>
      <c r="K48" s="2"/>
      <c r="L48" s="2"/>
      <c r="M48" s="2"/>
      <c r="N48" s="2"/>
      <c r="O48" s="2">
        <v>2400000</v>
      </c>
      <c r="P48" s="2"/>
      <c r="Q48" s="4" t="s">
        <v>372</v>
      </c>
      <c r="R48" s="2">
        <v>3377000</v>
      </c>
      <c r="S48" s="2">
        <v>3814700</v>
      </c>
      <c r="T48" s="2">
        <v>3051760</v>
      </c>
      <c r="U48" s="2"/>
      <c r="V48" s="2"/>
      <c r="W48" s="3" t="s">
        <v>35</v>
      </c>
    </row>
    <row r="49" spans="1:23" ht="12" customHeight="1" x14ac:dyDescent="0.2">
      <c r="A49" s="6">
        <v>125615</v>
      </c>
      <c r="B49" s="6">
        <v>5</v>
      </c>
      <c r="C49" s="4" t="s">
        <v>454</v>
      </c>
      <c r="D49" s="33">
        <v>1631322</v>
      </c>
      <c r="E49" s="6" t="s">
        <v>34</v>
      </c>
      <c r="F49" s="6" t="s">
        <v>12</v>
      </c>
      <c r="G49" s="6" t="s">
        <v>25</v>
      </c>
      <c r="H49" s="18">
        <v>47849</v>
      </c>
      <c r="I49" s="17" t="s">
        <v>474</v>
      </c>
      <c r="J49" s="20"/>
      <c r="K49" s="2"/>
      <c r="L49" s="2"/>
      <c r="M49" s="2"/>
      <c r="N49" s="2"/>
      <c r="O49" s="2"/>
      <c r="P49" s="2">
        <v>3188000</v>
      </c>
      <c r="Q49" s="4"/>
      <c r="R49" s="2">
        <v>3188000</v>
      </c>
      <c r="S49" s="2">
        <v>3606800</v>
      </c>
      <c r="T49" s="2">
        <v>3426460</v>
      </c>
      <c r="U49" s="2">
        <f>R49*0.15</f>
        <v>478200</v>
      </c>
      <c r="V49" s="2">
        <f>S49*0.15</f>
        <v>541020</v>
      </c>
      <c r="W49" s="3" t="s">
        <v>35</v>
      </c>
    </row>
    <row r="50" spans="1:23" ht="12" customHeight="1" x14ac:dyDescent="0.2">
      <c r="A50" s="6"/>
      <c r="B50" s="6"/>
      <c r="C50" s="4"/>
      <c r="D50" s="34"/>
      <c r="E50" s="6"/>
      <c r="F50" s="6"/>
      <c r="G50" s="6"/>
      <c r="H50" s="18"/>
      <c r="I50" s="6"/>
      <c r="J50" s="20"/>
      <c r="K50" s="2"/>
      <c r="L50" s="2"/>
      <c r="M50" s="2"/>
      <c r="N50" s="2"/>
      <c r="O50" s="2"/>
      <c r="P50" s="2"/>
      <c r="Q50" s="4"/>
      <c r="R50" s="4"/>
      <c r="S50" s="4"/>
      <c r="T50" s="2"/>
      <c r="U50" s="2"/>
      <c r="V50" s="2"/>
    </row>
    <row r="51" spans="1:23" ht="12" customHeight="1" x14ac:dyDescent="0.2">
      <c r="A51" s="71">
        <v>114951</v>
      </c>
      <c r="B51" s="71">
        <v>3</v>
      </c>
      <c r="C51" s="72" t="s">
        <v>76</v>
      </c>
      <c r="D51" s="76">
        <v>1733370</v>
      </c>
      <c r="E51" s="71" t="s">
        <v>34</v>
      </c>
      <c r="F51" s="71" t="s">
        <v>12</v>
      </c>
      <c r="G51" s="71">
        <v>95</v>
      </c>
      <c r="H51" s="73">
        <v>45839</v>
      </c>
      <c r="I51" s="74" t="s">
        <v>71</v>
      </c>
      <c r="J51" s="73">
        <v>45799</v>
      </c>
      <c r="K51" s="75">
        <v>1143503</v>
      </c>
      <c r="L51" s="2"/>
      <c r="M51" s="2"/>
      <c r="N51" s="2"/>
      <c r="O51" s="2"/>
      <c r="P51" s="2"/>
      <c r="Q51" s="4" t="s">
        <v>50</v>
      </c>
      <c r="R51" s="2">
        <v>1157000</v>
      </c>
      <c r="S51" s="2">
        <v>1380550</v>
      </c>
      <c r="T51" s="2">
        <f>S51*0.95</f>
        <v>1311522.5</v>
      </c>
      <c r="U51" s="75">
        <v>180553</v>
      </c>
      <c r="V51" s="2">
        <f>S51*0.15</f>
        <v>207082.5</v>
      </c>
      <c r="W51" s="3" t="s">
        <v>35</v>
      </c>
    </row>
    <row r="52" spans="1:23" ht="12" customHeight="1" x14ac:dyDescent="0.2">
      <c r="A52" s="6">
        <v>122085</v>
      </c>
      <c r="B52" s="6">
        <v>3</v>
      </c>
      <c r="C52" s="4" t="s">
        <v>283</v>
      </c>
      <c r="D52" s="34">
        <v>1747495</v>
      </c>
      <c r="E52" s="6" t="s">
        <v>35</v>
      </c>
      <c r="F52" s="6" t="s">
        <v>12</v>
      </c>
      <c r="G52" s="6">
        <v>95</v>
      </c>
      <c r="H52" s="18">
        <v>47200</v>
      </c>
      <c r="I52" s="17" t="s">
        <v>325</v>
      </c>
      <c r="J52" s="20"/>
      <c r="K52" s="2"/>
      <c r="L52" s="2"/>
      <c r="M52" s="2"/>
      <c r="N52" s="2">
        <v>983725</v>
      </c>
      <c r="O52" s="2"/>
      <c r="P52" s="2"/>
      <c r="Q52" s="4"/>
      <c r="R52" s="2">
        <v>1035500</v>
      </c>
      <c r="S52" s="2">
        <v>1240826</v>
      </c>
      <c r="T52" s="2">
        <f>S52*0.95</f>
        <v>1178784.7</v>
      </c>
      <c r="U52" s="2">
        <v>155325</v>
      </c>
      <c r="V52" s="2">
        <f>S52*0.15</f>
        <v>186123.9</v>
      </c>
      <c r="W52" s="3" t="s">
        <v>35</v>
      </c>
    </row>
    <row r="53" spans="1:23" ht="12" customHeight="1" x14ac:dyDescent="0.2">
      <c r="A53" s="6"/>
      <c r="B53" s="6"/>
      <c r="C53" s="4"/>
      <c r="D53" s="34"/>
      <c r="E53" s="6"/>
      <c r="F53" s="6"/>
      <c r="G53" s="6"/>
      <c r="H53" s="18"/>
      <c r="I53" s="6"/>
      <c r="J53" s="20"/>
      <c r="K53" s="2"/>
      <c r="L53" s="2"/>
      <c r="M53" s="2"/>
      <c r="N53" s="2"/>
      <c r="O53" s="2"/>
      <c r="P53" s="2"/>
      <c r="Q53" s="4"/>
      <c r="R53" s="4"/>
      <c r="S53" s="4"/>
      <c r="T53" s="2"/>
      <c r="U53" s="2"/>
      <c r="V53" s="2"/>
    </row>
    <row r="54" spans="1:23" ht="12" customHeight="1" x14ac:dyDescent="0.2">
      <c r="A54" s="71">
        <v>120683</v>
      </c>
      <c r="B54" s="71">
        <v>12</v>
      </c>
      <c r="C54" s="72" t="s">
        <v>136</v>
      </c>
      <c r="D54" s="76">
        <v>1833987</v>
      </c>
      <c r="E54" s="71" t="s">
        <v>35</v>
      </c>
      <c r="F54" s="71" t="s">
        <v>12</v>
      </c>
      <c r="G54" s="71">
        <v>80</v>
      </c>
      <c r="H54" s="73">
        <v>46080</v>
      </c>
      <c r="I54" s="74" t="s">
        <v>72</v>
      </c>
      <c r="J54" s="73">
        <v>46001</v>
      </c>
      <c r="K54" s="75">
        <v>1311390</v>
      </c>
      <c r="L54" s="2"/>
      <c r="M54" s="2"/>
      <c r="N54" s="2"/>
      <c r="O54" s="2"/>
      <c r="P54" s="2"/>
      <c r="Q54" s="4" t="s">
        <v>137</v>
      </c>
      <c r="R54" s="2">
        <v>4892500</v>
      </c>
      <c r="S54" s="2">
        <v>5481750</v>
      </c>
      <c r="T54" s="2">
        <f>S54*0.8</f>
        <v>4385400</v>
      </c>
      <c r="U54" s="2"/>
      <c r="V54" s="2"/>
      <c r="W54" s="3" t="s">
        <v>35</v>
      </c>
    </row>
    <row r="55" spans="1:23" ht="12" customHeight="1" x14ac:dyDescent="0.2">
      <c r="A55" s="6"/>
      <c r="B55" s="6">
        <v>12</v>
      </c>
      <c r="C55" s="4" t="s">
        <v>284</v>
      </c>
      <c r="D55" s="34">
        <v>1830783</v>
      </c>
      <c r="E55" s="6" t="s">
        <v>35</v>
      </c>
      <c r="F55" s="6" t="s">
        <v>12</v>
      </c>
      <c r="G55" s="6">
        <v>80</v>
      </c>
      <c r="H55" s="19"/>
      <c r="I55" s="17">
        <v>29</v>
      </c>
      <c r="J55" s="18"/>
      <c r="K55" s="2"/>
      <c r="L55" s="2"/>
      <c r="M55" s="2"/>
      <c r="N55" s="2">
        <v>4000000</v>
      </c>
      <c r="O55" s="2"/>
      <c r="P55" s="2"/>
      <c r="Q55" s="4" t="s">
        <v>285</v>
      </c>
      <c r="R55" s="2">
        <v>5000000</v>
      </c>
      <c r="S55" s="2">
        <v>5600000</v>
      </c>
      <c r="T55" s="2">
        <f>S55*0.8</f>
        <v>4480000</v>
      </c>
      <c r="U55" s="2"/>
      <c r="V55" s="2"/>
      <c r="W55" s="3" t="s">
        <v>35</v>
      </c>
    </row>
    <row r="56" spans="1:23" ht="12" customHeight="1" x14ac:dyDescent="0.2">
      <c r="A56" s="6"/>
      <c r="B56" s="6">
        <v>12</v>
      </c>
      <c r="C56" s="4" t="s">
        <v>462</v>
      </c>
      <c r="D56" s="34">
        <v>1832387</v>
      </c>
      <c r="E56" s="6" t="s">
        <v>35</v>
      </c>
      <c r="F56" s="6" t="s">
        <v>12</v>
      </c>
      <c r="G56" s="6">
        <v>80</v>
      </c>
      <c r="H56" s="19"/>
      <c r="I56" s="17">
        <v>31</v>
      </c>
      <c r="J56" s="18"/>
      <c r="K56" s="2"/>
      <c r="L56" s="2"/>
      <c r="M56" s="2"/>
      <c r="N56" s="2"/>
      <c r="O56" s="2"/>
      <c r="P56" s="2">
        <v>3246000</v>
      </c>
      <c r="Q56" s="4" t="s">
        <v>463</v>
      </c>
      <c r="R56" s="2">
        <v>3246000</v>
      </c>
      <c r="S56" s="2">
        <v>3670600</v>
      </c>
      <c r="T56" s="2">
        <v>2936480</v>
      </c>
      <c r="U56" s="2"/>
      <c r="V56" s="2"/>
      <c r="W56" s="3" t="s">
        <v>35</v>
      </c>
    </row>
    <row r="57" spans="1:23" ht="12" customHeight="1" x14ac:dyDescent="0.2">
      <c r="A57" s="6"/>
      <c r="B57" s="6"/>
      <c r="C57" s="4"/>
      <c r="D57" s="34"/>
      <c r="E57" s="6"/>
      <c r="F57" s="6"/>
      <c r="G57" s="6"/>
      <c r="H57" s="19"/>
      <c r="I57" s="17"/>
      <c r="J57" s="18"/>
      <c r="K57" s="2"/>
      <c r="L57" s="2"/>
      <c r="M57" s="2"/>
      <c r="N57" s="2"/>
      <c r="O57" s="2"/>
      <c r="P57" s="2"/>
      <c r="Q57" s="4"/>
      <c r="R57" s="2"/>
      <c r="S57" s="2"/>
      <c r="T57" s="2"/>
      <c r="U57" s="2"/>
      <c r="V57" s="2"/>
    </row>
    <row r="58" spans="1:23" s="45" customFormat="1" ht="12" customHeight="1" x14ac:dyDescent="0.2">
      <c r="A58" s="39"/>
      <c r="B58" s="39">
        <v>7</v>
      </c>
      <c r="C58" s="40" t="s">
        <v>373</v>
      </c>
      <c r="D58" s="41" t="s">
        <v>374</v>
      </c>
      <c r="E58" s="39" t="s">
        <v>34</v>
      </c>
      <c r="F58" s="39" t="s">
        <v>12</v>
      </c>
      <c r="G58" s="39">
        <v>80</v>
      </c>
      <c r="H58" s="43"/>
      <c r="I58" s="42">
        <v>30</v>
      </c>
      <c r="J58" s="44"/>
      <c r="K58" s="38"/>
      <c r="L58" s="38"/>
      <c r="M58" s="38"/>
      <c r="N58" s="38"/>
      <c r="O58" s="38">
        <v>750000</v>
      </c>
      <c r="P58" s="38"/>
      <c r="Q58" s="40" t="s">
        <v>375</v>
      </c>
      <c r="R58" s="38">
        <v>1055000</v>
      </c>
      <c r="S58" s="38">
        <v>1263250</v>
      </c>
      <c r="T58" s="38">
        <v>1010600</v>
      </c>
      <c r="U58" s="38"/>
      <c r="V58" s="38"/>
      <c r="W58" s="40" t="s">
        <v>34</v>
      </c>
    </row>
    <row r="59" spans="1:23" ht="12" customHeight="1" x14ac:dyDescent="0.2">
      <c r="A59" s="6"/>
      <c r="B59" s="6"/>
      <c r="C59" s="4"/>
      <c r="D59" s="34"/>
      <c r="E59" s="6"/>
      <c r="F59" s="6"/>
      <c r="G59" s="6"/>
      <c r="H59" s="19"/>
      <c r="I59" s="17"/>
      <c r="J59" s="18"/>
      <c r="K59" s="2"/>
      <c r="L59" s="2"/>
      <c r="M59" s="2"/>
      <c r="N59" s="2"/>
      <c r="O59" s="2"/>
      <c r="P59" s="2"/>
      <c r="Q59" s="4"/>
      <c r="R59" s="2"/>
      <c r="S59" s="2"/>
      <c r="T59" s="2"/>
      <c r="U59" s="2"/>
      <c r="V59" s="2"/>
    </row>
    <row r="60" spans="1:23" ht="12" customHeight="1" x14ac:dyDescent="0.2">
      <c r="A60" s="6">
        <v>121065</v>
      </c>
      <c r="B60" s="6">
        <v>6</v>
      </c>
      <c r="C60" s="4" t="s">
        <v>243</v>
      </c>
      <c r="D60" s="34">
        <v>2134195</v>
      </c>
      <c r="E60" s="6" t="s">
        <v>35</v>
      </c>
      <c r="F60" s="6" t="s">
        <v>12</v>
      </c>
      <c r="G60" s="6" t="s">
        <v>25</v>
      </c>
      <c r="H60" s="19">
        <v>46905</v>
      </c>
      <c r="I60" s="17" t="s">
        <v>260</v>
      </c>
      <c r="J60" s="18"/>
      <c r="K60" s="2"/>
      <c r="L60" s="2"/>
      <c r="M60" s="2">
        <v>908865</v>
      </c>
      <c r="N60" s="2"/>
      <c r="O60" s="2"/>
      <c r="P60" s="2"/>
      <c r="Q60" s="4" t="s">
        <v>244</v>
      </c>
      <c r="R60" s="2">
        <v>956700</v>
      </c>
      <c r="S60" s="2">
        <v>1156700</v>
      </c>
      <c r="T60" s="2">
        <f>S60*0.95</f>
        <v>1098865</v>
      </c>
      <c r="U60" s="2">
        <v>143505</v>
      </c>
      <c r="V60" s="2">
        <f>S60*0.15</f>
        <v>173505</v>
      </c>
      <c r="W60" s="3" t="s">
        <v>35</v>
      </c>
    </row>
    <row r="61" spans="1:23" ht="12" customHeight="1" x14ac:dyDescent="0.2">
      <c r="A61" s="6"/>
      <c r="B61" s="6"/>
      <c r="C61" s="4"/>
      <c r="D61" s="34"/>
      <c r="E61" s="6"/>
      <c r="F61" s="6"/>
      <c r="G61" s="6"/>
      <c r="H61" s="19"/>
      <c r="I61" s="17"/>
      <c r="J61" s="18"/>
      <c r="K61" s="2"/>
      <c r="L61" s="2"/>
      <c r="M61" s="2"/>
      <c r="N61" s="2"/>
      <c r="O61" s="2"/>
      <c r="P61" s="2"/>
      <c r="Q61" s="4"/>
      <c r="R61" s="2"/>
      <c r="S61" s="2"/>
      <c r="T61" s="2"/>
      <c r="U61" s="2"/>
      <c r="V61" s="2"/>
    </row>
    <row r="62" spans="1:23" s="45" customFormat="1" ht="12" customHeight="1" x14ac:dyDescent="0.2">
      <c r="A62" s="6">
        <v>115725</v>
      </c>
      <c r="B62" s="6">
        <v>3</v>
      </c>
      <c r="C62" s="4" t="s">
        <v>102</v>
      </c>
      <c r="D62" s="34">
        <v>2230186</v>
      </c>
      <c r="E62" s="6" t="s">
        <v>35</v>
      </c>
      <c r="F62" s="6" t="s">
        <v>12</v>
      </c>
      <c r="G62" s="6" t="s">
        <v>25</v>
      </c>
      <c r="H62" s="19">
        <v>46280</v>
      </c>
      <c r="I62" s="17" t="s">
        <v>106</v>
      </c>
      <c r="J62" s="18"/>
      <c r="K62" s="2"/>
      <c r="L62" s="2">
        <v>3062821</v>
      </c>
      <c r="M62" s="2"/>
      <c r="N62" s="2"/>
      <c r="O62" s="2"/>
      <c r="P62" s="2"/>
      <c r="Q62" s="4" t="s">
        <v>113</v>
      </c>
      <c r="R62" s="2">
        <v>3225000</v>
      </c>
      <c r="S62" s="2">
        <v>3647500</v>
      </c>
      <c r="T62" s="2">
        <f>S62*0.95</f>
        <v>3465125</v>
      </c>
      <c r="U62" s="2">
        <v>237537</v>
      </c>
      <c r="V62" s="2">
        <f>S62*0.15</f>
        <v>547125</v>
      </c>
      <c r="W62" s="3" t="s">
        <v>35</v>
      </c>
    </row>
    <row r="63" spans="1:23" s="45" customFormat="1" ht="12" customHeight="1" x14ac:dyDescent="0.2">
      <c r="A63" s="6"/>
      <c r="B63" s="6">
        <v>3</v>
      </c>
      <c r="C63" s="4" t="s">
        <v>452</v>
      </c>
      <c r="D63" s="34">
        <v>2231387</v>
      </c>
      <c r="E63" s="6" t="s">
        <v>35</v>
      </c>
      <c r="F63" s="6" t="s">
        <v>12</v>
      </c>
      <c r="G63" s="6">
        <v>80</v>
      </c>
      <c r="H63" s="19"/>
      <c r="I63" s="17">
        <v>31</v>
      </c>
      <c r="J63" s="18"/>
      <c r="K63" s="2"/>
      <c r="L63" s="2"/>
      <c r="M63" s="2"/>
      <c r="N63" s="2"/>
      <c r="O63" s="2"/>
      <c r="P63" s="2">
        <v>1122500</v>
      </c>
      <c r="Q63" s="4" t="s">
        <v>453</v>
      </c>
      <c r="R63" s="2">
        <v>1122500</v>
      </c>
      <c r="S63" s="2">
        <v>1340875</v>
      </c>
      <c r="T63" s="2">
        <v>1072700</v>
      </c>
      <c r="U63" s="2"/>
      <c r="V63" s="2"/>
      <c r="W63" s="3" t="s">
        <v>35</v>
      </c>
    </row>
    <row r="64" spans="1:23" ht="12" customHeight="1" x14ac:dyDescent="0.2">
      <c r="A64" s="6"/>
      <c r="B64" s="6"/>
      <c r="C64" s="4"/>
      <c r="D64" s="34"/>
      <c r="E64" s="6"/>
      <c r="F64" s="6"/>
      <c r="G64" s="6"/>
      <c r="H64" s="19"/>
      <c r="I64" s="17"/>
      <c r="J64" s="18"/>
      <c r="K64" s="2"/>
      <c r="L64" s="2"/>
      <c r="M64" s="2"/>
      <c r="N64" s="2"/>
      <c r="O64" s="2"/>
      <c r="P64" s="2"/>
      <c r="Q64" s="4"/>
      <c r="R64" s="2"/>
      <c r="S64" s="2"/>
      <c r="T64" s="2"/>
      <c r="U64" s="2"/>
      <c r="V64" s="2"/>
    </row>
    <row r="65" spans="1:23" ht="12" customHeight="1" x14ac:dyDescent="0.2">
      <c r="A65" s="77">
        <v>113793</v>
      </c>
      <c r="B65" s="77">
        <v>5</v>
      </c>
      <c r="C65" s="78" t="s">
        <v>55</v>
      </c>
      <c r="D65" s="82">
        <v>2337258</v>
      </c>
      <c r="E65" s="77" t="s">
        <v>34</v>
      </c>
      <c r="F65" s="77" t="s">
        <v>12</v>
      </c>
      <c r="G65" s="77">
        <v>95</v>
      </c>
      <c r="H65" s="80">
        <v>46108</v>
      </c>
      <c r="I65" s="79" t="s">
        <v>72</v>
      </c>
      <c r="J65" s="80">
        <v>46140</v>
      </c>
      <c r="K65" s="81">
        <v>1662215</v>
      </c>
      <c r="L65" s="38"/>
      <c r="M65" s="38"/>
      <c r="N65" s="38"/>
      <c r="O65" s="38"/>
      <c r="P65" s="38"/>
      <c r="Q65" s="40" t="s">
        <v>56</v>
      </c>
      <c r="R65" s="38">
        <v>1478000</v>
      </c>
      <c r="S65" s="38">
        <v>1749700</v>
      </c>
      <c r="T65" s="38">
        <f>S65*0.95</f>
        <v>1662215</v>
      </c>
      <c r="U65" s="81">
        <v>249332</v>
      </c>
      <c r="V65" s="38">
        <f>S65*0.15</f>
        <v>262455</v>
      </c>
      <c r="W65" s="40" t="s">
        <v>34</v>
      </c>
    </row>
    <row r="66" spans="1:23" ht="12" customHeight="1" x14ac:dyDescent="0.2">
      <c r="A66" s="39"/>
      <c r="B66" s="39">
        <v>5</v>
      </c>
      <c r="C66" s="40" t="s">
        <v>376</v>
      </c>
      <c r="D66" s="41" t="s">
        <v>377</v>
      </c>
      <c r="E66" s="39" t="s">
        <v>34</v>
      </c>
      <c r="F66" s="39" t="s">
        <v>12</v>
      </c>
      <c r="G66" s="39">
        <v>95</v>
      </c>
      <c r="H66" s="43"/>
      <c r="I66" s="42">
        <v>30</v>
      </c>
      <c r="J66" s="44"/>
      <c r="K66" s="38"/>
      <c r="L66" s="38"/>
      <c r="M66" s="38"/>
      <c r="N66" s="38"/>
      <c r="O66" s="38">
        <v>1499439</v>
      </c>
      <c r="P66" s="38"/>
      <c r="Q66" s="40" t="s">
        <v>378</v>
      </c>
      <c r="R66" s="38">
        <v>1776000</v>
      </c>
      <c r="S66" s="38">
        <f>T66/0.95</f>
        <v>2076000</v>
      </c>
      <c r="T66" s="38">
        <v>1972200</v>
      </c>
      <c r="U66" s="38">
        <f>R66*0.15</f>
        <v>266400</v>
      </c>
      <c r="V66" s="38">
        <f>S66*0.15</f>
        <v>311400</v>
      </c>
      <c r="W66" s="40" t="s">
        <v>34</v>
      </c>
    </row>
    <row r="67" spans="1:23" ht="12" customHeight="1" x14ac:dyDescent="0.2">
      <c r="A67" s="6"/>
      <c r="B67" s="6"/>
      <c r="C67" s="4"/>
      <c r="D67" s="34"/>
      <c r="E67" s="6"/>
      <c r="F67" s="6"/>
      <c r="G67" s="6"/>
      <c r="H67" s="18"/>
      <c r="I67" s="6"/>
      <c r="J67" s="18"/>
      <c r="K67" s="2"/>
      <c r="L67" s="2"/>
      <c r="M67" s="2"/>
      <c r="N67" s="2"/>
      <c r="O67" s="2"/>
      <c r="P67" s="2"/>
      <c r="Q67" s="4"/>
      <c r="R67" s="2"/>
      <c r="S67" s="2"/>
      <c r="T67" s="2"/>
      <c r="U67" s="2"/>
      <c r="V67" s="2"/>
    </row>
    <row r="68" spans="1:23" s="66" customFormat="1" ht="12" customHeight="1" x14ac:dyDescent="0.2">
      <c r="A68" s="65"/>
      <c r="B68" s="65">
        <v>6</v>
      </c>
      <c r="C68" s="67" t="s">
        <v>286</v>
      </c>
      <c r="D68" s="68">
        <v>2432684</v>
      </c>
      <c r="E68" s="65" t="s">
        <v>34</v>
      </c>
      <c r="F68" s="65" t="s">
        <v>12</v>
      </c>
      <c r="G68" s="65" t="s">
        <v>25</v>
      </c>
      <c r="H68" s="65"/>
      <c r="I68" s="65">
        <v>29</v>
      </c>
      <c r="J68" s="65"/>
      <c r="K68" s="65"/>
      <c r="L68" s="65"/>
      <c r="M68" s="65"/>
      <c r="N68" s="69">
        <v>1924610</v>
      </c>
      <c r="O68" s="69"/>
      <c r="P68" s="69"/>
      <c r="Q68" s="67" t="s">
        <v>287</v>
      </c>
      <c r="R68" s="69">
        <v>2025900</v>
      </c>
      <c r="S68" s="69">
        <v>2328500</v>
      </c>
      <c r="T68" s="69">
        <f>S68*0.95</f>
        <v>2212075</v>
      </c>
      <c r="U68" s="69">
        <v>303900</v>
      </c>
      <c r="V68" s="69">
        <f>S68*0.15</f>
        <v>349275</v>
      </c>
      <c r="W68" s="40" t="s">
        <v>34</v>
      </c>
    </row>
    <row r="69" spans="1:23" s="66" customFormat="1" ht="12" customHeight="1" x14ac:dyDescent="0.2">
      <c r="A69" s="65"/>
      <c r="B69" s="65"/>
      <c r="C69" s="67"/>
      <c r="D69" s="68"/>
      <c r="E69" s="65"/>
      <c r="F69" s="65"/>
      <c r="G69" s="65"/>
      <c r="H69" s="65"/>
      <c r="I69" s="65"/>
      <c r="J69" s="65"/>
      <c r="K69" s="65"/>
      <c r="L69" s="65"/>
      <c r="M69" s="65"/>
      <c r="N69" s="69"/>
      <c r="O69" s="69"/>
      <c r="P69" s="69"/>
      <c r="Q69" s="67"/>
      <c r="R69" s="69"/>
      <c r="S69" s="69"/>
      <c r="T69" s="69"/>
      <c r="U69" s="69"/>
      <c r="V69" s="69"/>
      <c r="W69" s="45"/>
    </row>
    <row r="70" spans="1:23" s="66" customFormat="1" ht="12" customHeight="1" x14ac:dyDescent="0.2">
      <c r="A70" s="65"/>
      <c r="B70" s="65">
        <v>6</v>
      </c>
      <c r="C70" s="67" t="s">
        <v>430</v>
      </c>
      <c r="D70" s="68">
        <v>2531410</v>
      </c>
      <c r="E70" s="65" t="s">
        <v>34</v>
      </c>
      <c r="F70" s="65" t="s">
        <v>12</v>
      </c>
      <c r="G70" s="65" t="s">
        <v>25</v>
      </c>
      <c r="H70" s="65"/>
      <c r="I70" s="65">
        <v>31</v>
      </c>
      <c r="J70" s="65"/>
      <c r="K70" s="65"/>
      <c r="L70" s="65"/>
      <c r="M70" s="65"/>
      <c r="N70" s="69"/>
      <c r="O70" s="69"/>
      <c r="P70" s="69">
        <v>3534750</v>
      </c>
      <c r="Q70" s="67" t="s">
        <v>431</v>
      </c>
      <c r="R70" s="69">
        <v>3534750</v>
      </c>
      <c r="S70" s="69">
        <v>3988225</v>
      </c>
      <c r="T70" s="69">
        <v>3788814</v>
      </c>
      <c r="U70" s="69">
        <f>R70*0.15</f>
        <v>530212.5</v>
      </c>
      <c r="V70" s="69">
        <f>S70*0.15</f>
        <v>598233.75</v>
      </c>
      <c r="W70" s="45" t="s">
        <v>34</v>
      </c>
    </row>
    <row r="71" spans="1:23" ht="12" customHeight="1" x14ac:dyDescent="0.2">
      <c r="A71" s="6"/>
      <c r="B71" s="6"/>
      <c r="C71" s="4"/>
      <c r="D71" s="34"/>
      <c r="E71" s="6"/>
      <c r="F71" s="6"/>
      <c r="G71" s="6"/>
      <c r="H71" s="18"/>
      <c r="I71" s="6"/>
      <c r="J71" s="18"/>
      <c r="K71" s="2"/>
      <c r="L71" s="2"/>
      <c r="M71" s="2"/>
      <c r="N71" s="2"/>
      <c r="O71" s="2"/>
      <c r="P71" s="2"/>
      <c r="Q71" s="4"/>
      <c r="R71" s="2"/>
      <c r="S71" s="2"/>
      <c r="T71" s="2"/>
      <c r="U71" s="2"/>
      <c r="V71" s="2"/>
    </row>
    <row r="72" spans="1:23" s="45" customFormat="1" ht="12" customHeight="1" x14ac:dyDescent="0.2">
      <c r="A72" s="70">
        <v>122193</v>
      </c>
      <c r="B72" s="39">
        <v>2</v>
      </c>
      <c r="C72" s="40" t="s">
        <v>288</v>
      </c>
      <c r="D72" s="46">
        <v>2635399</v>
      </c>
      <c r="E72" s="39" t="s">
        <v>34</v>
      </c>
      <c r="F72" s="39" t="s">
        <v>12</v>
      </c>
      <c r="G72" s="39">
        <v>95</v>
      </c>
      <c r="H72" s="44"/>
      <c r="I72" s="42">
        <v>29</v>
      </c>
      <c r="J72" s="44"/>
      <c r="K72" s="38"/>
      <c r="L72" s="38"/>
      <c r="M72" s="38"/>
      <c r="N72" s="38">
        <v>692835</v>
      </c>
      <c r="O72" s="38"/>
      <c r="P72" s="38"/>
      <c r="Q72" s="40"/>
      <c r="R72" s="38">
        <v>729300</v>
      </c>
      <c r="S72" s="38">
        <v>900160</v>
      </c>
      <c r="T72" s="38">
        <f>S72*0.95</f>
        <v>855152</v>
      </c>
      <c r="U72" s="38">
        <v>109395</v>
      </c>
      <c r="V72" s="38">
        <f>S72*0.15</f>
        <v>135024</v>
      </c>
      <c r="W72" s="40" t="s">
        <v>34</v>
      </c>
    </row>
    <row r="73" spans="1:23" ht="12" customHeight="1" x14ac:dyDescent="0.2">
      <c r="B73" s="6"/>
      <c r="C73" s="4"/>
      <c r="D73" s="34"/>
      <c r="E73" s="6"/>
      <c r="F73" s="6"/>
      <c r="G73" s="6"/>
      <c r="H73" s="18"/>
      <c r="I73" s="17"/>
      <c r="J73" s="18"/>
      <c r="K73" s="2"/>
      <c r="L73" s="2"/>
      <c r="M73" s="2"/>
      <c r="N73" s="2"/>
      <c r="O73" s="2"/>
      <c r="P73" s="2"/>
      <c r="Q73" s="4"/>
      <c r="R73" s="2"/>
      <c r="S73" s="2"/>
      <c r="T73" s="2"/>
      <c r="U73" s="2"/>
      <c r="V73" s="2"/>
    </row>
    <row r="74" spans="1:23" ht="12" customHeight="1" x14ac:dyDescent="0.2">
      <c r="A74" s="6"/>
      <c r="B74" s="6">
        <v>10</v>
      </c>
      <c r="C74" s="4" t="s">
        <v>289</v>
      </c>
      <c r="D74" s="34">
        <v>2742330</v>
      </c>
      <c r="E74" s="6" t="s">
        <v>34</v>
      </c>
      <c r="F74" s="6" t="s">
        <v>12</v>
      </c>
      <c r="G74" s="6">
        <v>80</v>
      </c>
      <c r="H74" s="18"/>
      <c r="I74" s="17">
        <v>28</v>
      </c>
      <c r="J74" s="18"/>
      <c r="K74" s="2"/>
      <c r="L74" s="2"/>
      <c r="M74" s="2">
        <v>1980900</v>
      </c>
      <c r="N74" s="2"/>
      <c r="O74" s="2"/>
      <c r="P74" s="2"/>
      <c r="Q74" s="4"/>
      <c r="R74" s="2">
        <v>2476100</v>
      </c>
      <c r="S74" s="2">
        <v>2823750</v>
      </c>
      <c r="T74" s="2">
        <f>S74*0.8</f>
        <v>2259000</v>
      </c>
      <c r="U74" s="2"/>
      <c r="V74" s="2"/>
      <c r="W74" s="3" t="s">
        <v>35</v>
      </c>
    </row>
    <row r="75" spans="1:23" ht="12" customHeight="1" x14ac:dyDescent="0.2">
      <c r="A75" s="6"/>
      <c r="B75" s="6"/>
      <c r="C75" s="4"/>
      <c r="D75" s="34"/>
      <c r="E75" s="6"/>
      <c r="F75" s="6"/>
      <c r="G75" s="6"/>
      <c r="H75" s="18"/>
      <c r="I75" s="6"/>
      <c r="J75" s="18"/>
      <c r="K75" s="2"/>
      <c r="L75" s="2"/>
      <c r="M75" s="2"/>
      <c r="N75" s="2"/>
      <c r="O75" s="2"/>
      <c r="P75" s="2"/>
      <c r="Q75" s="4"/>
      <c r="R75" s="2"/>
      <c r="S75" s="2"/>
      <c r="T75" s="2"/>
      <c r="U75" s="2"/>
      <c r="V75" s="2"/>
    </row>
    <row r="76" spans="1:23" ht="12" customHeight="1" x14ac:dyDescent="0.2">
      <c r="A76" s="77">
        <v>119138</v>
      </c>
      <c r="B76" s="77">
        <v>12</v>
      </c>
      <c r="C76" s="78" t="s">
        <v>111</v>
      </c>
      <c r="D76" s="82">
        <v>2830493</v>
      </c>
      <c r="E76" s="77" t="s">
        <v>35</v>
      </c>
      <c r="F76" s="77" t="s">
        <v>12</v>
      </c>
      <c r="G76" s="77">
        <v>95</v>
      </c>
      <c r="H76" s="80">
        <v>46126</v>
      </c>
      <c r="I76" s="79" t="s">
        <v>72</v>
      </c>
      <c r="J76" s="80">
        <v>46108</v>
      </c>
      <c r="K76" s="81">
        <v>1015550</v>
      </c>
      <c r="M76" s="38"/>
      <c r="N76" s="38"/>
      <c r="O76" s="38"/>
      <c r="P76" s="38"/>
      <c r="Q76" s="47" t="s">
        <v>112</v>
      </c>
      <c r="R76" s="38">
        <v>870000</v>
      </c>
      <c r="S76" s="38">
        <v>1069000</v>
      </c>
      <c r="T76" s="38">
        <f>S76*0.95</f>
        <v>1015550</v>
      </c>
      <c r="U76" s="81">
        <v>152333</v>
      </c>
      <c r="V76" s="38">
        <f>S76*0.15</f>
        <v>160350</v>
      </c>
      <c r="W76" s="40" t="s">
        <v>34</v>
      </c>
    </row>
    <row r="77" spans="1:23" ht="12" customHeight="1" x14ac:dyDescent="0.2">
      <c r="A77" s="39"/>
      <c r="B77" s="39">
        <v>12</v>
      </c>
      <c r="C77" s="40" t="s">
        <v>379</v>
      </c>
      <c r="D77" s="41" t="s">
        <v>380</v>
      </c>
      <c r="E77" s="39" t="s">
        <v>34</v>
      </c>
      <c r="F77" s="39" t="s">
        <v>12</v>
      </c>
      <c r="G77" s="39">
        <v>95</v>
      </c>
      <c r="H77" s="44"/>
      <c r="I77" s="42">
        <v>30</v>
      </c>
      <c r="J77" s="44"/>
      <c r="K77" s="38"/>
      <c r="M77" s="38"/>
      <c r="N77" s="38"/>
      <c r="O77" s="38">
        <v>1067325</v>
      </c>
      <c r="P77" s="38"/>
      <c r="Q77" s="47" t="s">
        <v>381</v>
      </c>
      <c r="R77" s="38">
        <v>1265000</v>
      </c>
      <c r="S77" s="38">
        <f>T77/0.95</f>
        <v>1504750.5263157894</v>
      </c>
      <c r="T77" s="38">
        <v>1429513</v>
      </c>
      <c r="U77" s="38">
        <f>R77*0.15</f>
        <v>189750</v>
      </c>
      <c r="V77" s="38">
        <f>S77*0.15</f>
        <v>225712.5789473684</v>
      </c>
      <c r="W77" s="45" t="s">
        <v>34</v>
      </c>
    </row>
    <row r="78" spans="1:23" ht="12" customHeight="1" x14ac:dyDescent="0.2">
      <c r="A78" s="39"/>
      <c r="B78" s="39"/>
      <c r="C78" s="40"/>
      <c r="D78" s="46"/>
      <c r="E78" s="39"/>
      <c r="F78" s="39"/>
      <c r="G78" s="39"/>
      <c r="H78" s="44"/>
      <c r="I78" s="42"/>
      <c r="J78" s="44"/>
      <c r="K78" s="38"/>
      <c r="L78" s="38"/>
      <c r="M78" s="38"/>
      <c r="N78" s="38"/>
      <c r="O78" s="38"/>
      <c r="P78" s="38"/>
      <c r="Q78" s="47"/>
      <c r="R78" s="38"/>
      <c r="S78" s="38"/>
      <c r="T78" s="38"/>
      <c r="U78" s="38"/>
      <c r="V78" s="38"/>
    </row>
    <row r="79" spans="1:23" ht="12" customHeight="1" x14ac:dyDescent="0.2">
      <c r="A79" s="6">
        <v>122137</v>
      </c>
      <c r="B79" s="6">
        <v>8</v>
      </c>
      <c r="C79" s="4" t="s">
        <v>290</v>
      </c>
      <c r="D79" s="34">
        <v>2930331</v>
      </c>
      <c r="E79" s="6" t="s">
        <v>34</v>
      </c>
      <c r="F79" s="6" t="s">
        <v>12</v>
      </c>
      <c r="G79" s="6">
        <v>80</v>
      </c>
      <c r="H79" s="18">
        <v>46940</v>
      </c>
      <c r="I79" s="17" t="s">
        <v>270</v>
      </c>
      <c r="J79" s="18"/>
      <c r="K79" s="2"/>
      <c r="L79" s="2"/>
      <c r="M79" s="2"/>
      <c r="N79" s="2">
        <v>2687680</v>
      </c>
      <c r="O79" s="2"/>
      <c r="P79" s="2"/>
      <c r="Q79" s="28"/>
      <c r="R79" s="2">
        <v>3359600</v>
      </c>
      <c r="S79" s="2">
        <v>3795562</v>
      </c>
      <c r="T79" s="2">
        <f>S79*0.8</f>
        <v>3036449.6</v>
      </c>
      <c r="U79" s="2"/>
      <c r="V79" s="2"/>
      <c r="W79" s="3" t="s">
        <v>35</v>
      </c>
    </row>
    <row r="80" spans="1:23" ht="12" customHeight="1" x14ac:dyDescent="0.2">
      <c r="A80" s="6"/>
      <c r="B80" s="6"/>
      <c r="C80" s="4"/>
      <c r="D80" s="34"/>
      <c r="E80" s="6"/>
      <c r="F80" s="6"/>
      <c r="G80" s="6"/>
      <c r="H80" s="18"/>
      <c r="I80" s="6"/>
      <c r="J80" s="18"/>
      <c r="K80" s="2"/>
      <c r="L80" s="2"/>
      <c r="M80" s="2"/>
      <c r="N80" s="2"/>
      <c r="O80" s="2"/>
      <c r="P80" s="2"/>
      <c r="Q80" s="28"/>
      <c r="R80" s="2"/>
      <c r="S80" s="2"/>
      <c r="T80" s="2"/>
      <c r="U80" s="2"/>
      <c r="V80" s="2"/>
    </row>
    <row r="81" spans="1:23" s="45" customFormat="1" ht="12" customHeight="1" x14ac:dyDescent="0.2">
      <c r="A81" s="39">
        <v>120845</v>
      </c>
      <c r="B81" s="39">
        <v>5</v>
      </c>
      <c r="C81" s="40" t="s">
        <v>261</v>
      </c>
      <c r="D81" s="46">
        <v>3030547</v>
      </c>
      <c r="E81" s="39" t="s">
        <v>34</v>
      </c>
      <c r="F81" s="39" t="s">
        <v>12</v>
      </c>
      <c r="G81" s="39">
        <v>80</v>
      </c>
      <c r="H81" s="44">
        <v>46569</v>
      </c>
      <c r="I81" s="42" t="s">
        <v>254</v>
      </c>
      <c r="J81" s="44"/>
      <c r="K81" s="38"/>
      <c r="L81" s="38"/>
      <c r="M81" s="38">
        <v>2386080</v>
      </c>
      <c r="N81" s="38"/>
      <c r="O81" s="38"/>
      <c r="P81" s="38"/>
      <c r="Q81" s="47"/>
      <c r="R81" s="38">
        <v>2982600</v>
      </c>
      <c r="S81" s="38">
        <v>3380860</v>
      </c>
      <c r="T81" s="38">
        <f>S81*0.8</f>
        <v>2704688</v>
      </c>
      <c r="U81" s="38"/>
      <c r="V81" s="38"/>
      <c r="W81" s="40" t="s">
        <v>34</v>
      </c>
    </row>
    <row r="82" spans="1:23" s="45" customFormat="1" ht="12" customHeight="1" x14ac:dyDescent="0.2">
      <c r="A82" s="39">
        <v>122106</v>
      </c>
      <c r="B82" s="39">
        <v>5</v>
      </c>
      <c r="C82" s="40" t="s">
        <v>291</v>
      </c>
      <c r="D82" s="46">
        <v>3034968</v>
      </c>
      <c r="E82" s="39" t="s">
        <v>34</v>
      </c>
      <c r="F82" s="39" t="s">
        <v>12</v>
      </c>
      <c r="G82" s="39">
        <v>80</v>
      </c>
      <c r="H82" s="44">
        <v>46846</v>
      </c>
      <c r="I82" s="42" t="s">
        <v>260</v>
      </c>
      <c r="J82" s="44"/>
      <c r="K82" s="38"/>
      <c r="L82" s="38"/>
      <c r="M82" s="38">
        <v>442480</v>
      </c>
      <c r="N82" s="38"/>
      <c r="O82" s="38"/>
      <c r="P82" s="38"/>
      <c r="Q82" s="47"/>
      <c r="R82" s="38">
        <v>553100</v>
      </c>
      <c r="S82" s="38">
        <v>688719</v>
      </c>
      <c r="T82" s="38">
        <f>S82*0.8</f>
        <v>550975.20000000007</v>
      </c>
      <c r="U82" s="38"/>
      <c r="V82" s="38"/>
      <c r="W82" s="40" t="s">
        <v>34</v>
      </c>
    </row>
    <row r="83" spans="1:23" ht="12" customHeight="1" x14ac:dyDescent="0.2">
      <c r="A83" s="6"/>
      <c r="B83" s="6"/>
      <c r="C83" s="4"/>
      <c r="D83" s="34"/>
      <c r="E83" s="6"/>
      <c r="F83" s="6"/>
      <c r="G83" s="6"/>
      <c r="H83" s="18"/>
      <c r="I83" s="6"/>
      <c r="J83" s="18"/>
      <c r="K83" s="2"/>
      <c r="L83" s="2"/>
      <c r="M83" s="2"/>
      <c r="N83" s="2"/>
      <c r="O83" s="2"/>
      <c r="P83" s="2"/>
      <c r="Q83" s="28"/>
      <c r="R83" s="2"/>
      <c r="S83" s="2"/>
      <c r="T83" s="2"/>
      <c r="U83" s="2"/>
      <c r="V83" s="2"/>
    </row>
    <row r="84" spans="1:23" ht="12" customHeight="1" x14ac:dyDescent="0.2">
      <c r="A84" s="6">
        <v>123526</v>
      </c>
      <c r="B84" s="6">
        <v>8</v>
      </c>
      <c r="C84" s="4" t="s">
        <v>245</v>
      </c>
      <c r="D84" s="34">
        <v>3134156</v>
      </c>
      <c r="E84" s="6" t="s">
        <v>35</v>
      </c>
      <c r="F84" s="6" t="s">
        <v>12</v>
      </c>
      <c r="G84" s="6">
        <v>80</v>
      </c>
      <c r="H84" s="19">
        <v>47000</v>
      </c>
      <c r="I84" s="17" t="s">
        <v>270</v>
      </c>
      <c r="J84" s="18"/>
      <c r="K84" s="2"/>
      <c r="L84" s="2"/>
      <c r="M84" s="2"/>
      <c r="N84" s="2">
        <v>337680</v>
      </c>
      <c r="O84" s="2"/>
      <c r="P84" s="2"/>
      <c r="Q84" s="28" t="s">
        <v>246</v>
      </c>
      <c r="R84" s="2">
        <v>422100</v>
      </c>
      <c r="S84" s="2">
        <v>547100</v>
      </c>
      <c r="T84" s="2">
        <f>S84*0.8</f>
        <v>437680</v>
      </c>
      <c r="U84" s="2"/>
      <c r="V84" s="2"/>
      <c r="W84" s="3" t="s">
        <v>35</v>
      </c>
    </row>
    <row r="85" spans="1:23" ht="12" customHeight="1" x14ac:dyDescent="0.2">
      <c r="A85" s="6">
        <v>120545</v>
      </c>
      <c r="B85" s="6">
        <v>8</v>
      </c>
      <c r="C85" s="4" t="s">
        <v>258</v>
      </c>
      <c r="D85" s="34">
        <v>3137384</v>
      </c>
      <c r="E85" s="6" t="s">
        <v>35</v>
      </c>
      <c r="F85" s="6" t="s">
        <v>12</v>
      </c>
      <c r="G85" s="6">
        <v>80</v>
      </c>
      <c r="H85" s="19">
        <v>46204</v>
      </c>
      <c r="I85" s="17" t="s">
        <v>106</v>
      </c>
      <c r="J85" s="18" t="s">
        <v>77</v>
      </c>
      <c r="K85" s="2"/>
      <c r="L85" s="2">
        <v>1337600</v>
      </c>
      <c r="M85" s="2"/>
      <c r="N85" s="2"/>
      <c r="O85" s="2"/>
      <c r="P85" s="2"/>
      <c r="Q85" s="28" t="s">
        <v>174</v>
      </c>
      <c r="R85" s="2">
        <v>3606000</v>
      </c>
      <c r="S85" s="2">
        <v>4066600</v>
      </c>
      <c r="T85" s="2">
        <f>S85*0.8</f>
        <v>3253280</v>
      </c>
      <c r="U85" s="2"/>
      <c r="V85" s="2"/>
      <c r="W85" s="3" t="s">
        <v>35</v>
      </c>
    </row>
    <row r="86" spans="1:23" ht="12" customHeight="1" x14ac:dyDescent="0.2">
      <c r="A86" s="71">
        <v>105349</v>
      </c>
      <c r="B86" s="71">
        <v>8</v>
      </c>
      <c r="C86" s="72" t="s">
        <v>41</v>
      </c>
      <c r="D86" s="76">
        <v>3137082</v>
      </c>
      <c r="E86" s="71" t="s">
        <v>35</v>
      </c>
      <c r="F86" s="71"/>
      <c r="G86" s="71">
        <v>80</v>
      </c>
      <c r="H86" s="73">
        <v>46083</v>
      </c>
      <c r="I86" s="74" t="s">
        <v>72</v>
      </c>
      <c r="J86" s="73" t="s">
        <v>77</v>
      </c>
      <c r="K86" s="75">
        <v>5000000</v>
      </c>
      <c r="L86" s="2"/>
      <c r="M86" s="2"/>
      <c r="N86" s="2"/>
      <c r="O86" s="2"/>
      <c r="P86" s="2"/>
      <c r="Q86" s="28" t="s">
        <v>42</v>
      </c>
      <c r="R86" s="2">
        <v>6250000</v>
      </c>
      <c r="S86" s="2">
        <v>6250000</v>
      </c>
      <c r="T86" s="2">
        <f>S86*0.8</f>
        <v>5000000</v>
      </c>
      <c r="U86" s="2"/>
      <c r="V86" s="2"/>
      <c r="W86" s="3" t="s">
        <v>35</v>
      </c>
    </row>
    <row r="87" spans="1:23" ht="12" customHeight="1" x14ac:dyDescent="0.2">
      <c r="A87" s="6"/>
      <c r="B87" s="6"/>
      <c r="C87" s="4"/>
      <c r="D87" s="34"/>
      <c r="E87" s="6"/>
      <c r="F87" s="6"/>
      <c r="G87" s="6"/>
      <c r="H87" s="18"/>
      <c r="I87" s="6"/>
      <c r="J87" s="18"/>
      <c r="K87" s="2"/>
      <c r="L87" s="2"/>
      <c r="M87" s="2"/>
      <c r="N87" s="2"/>
      <c r="O87" s="2"/>
      <c r="P87" s="2"/>
      <c r="Q87" s="28"/>
      <c r="R87" s="2"/>
      <c r="S87" s="2"/>
      <c r="T87" s="2"/>
      <c r="U87" s="2"/>
      <c r="V87" s="2"/>
    </row>
    <row r="88" spans="1:23" s="45" customFormat="1" ht="12" customHeight="1" x14ac:dyDescent="0.2">
      <c r="A88" s="39">
        <v>124115</v>
      </c>
      <c r="B88" s="39">
        <v>1</v>
      </c>
      <c r="C88" s="40" t="s">
        <v>382</v>
      </c>
      <c r="D88" s="41" t="s">
        <v>383</v>
      </c>
      <c r="E88" s="39" t="s">
        <v>34</v>
      </c>
      <c r="F88" s="39" t="s">
        <v>12</v>
      </c>
      <c r="G88" s="39">
        <v>95</v>
      </c>
      <c r="H88" s="44"/>
      <c r="I88" s="42">
        <v>30</v>
      </c>
      <c r="J88" s="44"/>
      <c r="K88" s="38"/>
      <c r="L88" s="38"/>
      <c r="M88" s="38"/>
      <c r="N88" s="38"/>
      <c r="O88" s="38">
        <v>1330000</v>
      </c>
      <c r="P88" s="38"/>
      <c r="Q88" s="47" t="s">
        <v>384</v>
      </c>
      <c r="R88" s="38">
        <v>1576000</v>
      </c>
      <c r="S88" s="38">
        <f>T88/0.95</f>
        <v>1862400</v>
      </c>
      <c r="T88" s="38">
        <v>1769280</v>
      </c>
      <c r="U88" s="38">
        <f>R88*0.15</f>
        <v>236400</v>
      </c>
      <c r="V88" s="38">
        <f>S88*0.15</f>
        <v>279360</v>
      </c>
      <c r="W88" s="40" t="s">
        <v>34</v>
      </c>
    </row>
    <row r="89" spans="1:23" ht="12" customHeight="1" x14ac:dyDescent="0.2">
      <c r="A89" s="6"/>
      <c r="B89" s="6"/>
      <c r="C89" s="4"/>
      <c r="D89" s="34"/>
      <c r="E89" s="6"/>
      <c r="F89" s="6"/>
      <c r="G89" s="6"/>
      <c r="H89" s="18"/>
      <c r="I89" s="6"/>
      <c r="J89" s="18"/>
      <c r="K89" s="2"/>
      <c r="L89" s="2"/>
      <c r="M89" s="2"/>
      <c r="N89" s="2"/>
      <c r="O89" s="2"/>
      <c r="P89" s="2"/>
      <c r="Q89" s="4"/>
      <c r="R89" s="2"/>
      <c r="S89" s="2"/>
      <c r="T89" s="2"/>
      <c r="U89" s="2"/>
      <c r="V89" s="2"/>
    </row>
    <row r="90" spans="1:23" s="45" customFormat="1" ht="12" customHeight="1" x14ac:dyDescent="0.2">
      <c r="A90" s="39">
        <v>120881</v>
      </c>
      <c r="B90" s="39">
        <v>1</v>
      </c>
      <c r="C90" s="40" t="s">
        <v>252</v>
      </c>
      <c r="D90" s="46">
        <v>3346056</v>
      </c>
      <c r="E90" s="39" t="s">
        <v>34</v>
      </c>
      <c r="F90" s="39" t="s">
        <v>12</v>
      </c>
      <c r="G90" s="39">
        <v>80</v>
      </c>
      <c r="H90" s="44">
        <v>47177</v>
      </c>
      <c r="I90" s="42" t="s">
        <v>325</v>
      </c>
      <c r="J90" s="44"/>
      <c r="K90" s="38"/>
      <c r="L90" s="38"/>
      <c r="N90" s="38">
        <v>915280</v>
      </c>
      <c r="O90" s="38"/>
      <c r="P90" s="38"/>
      <c r="Q90" s="40"/>
      <c r="R90" s="38">
        <v>1144100</v>
      </c>
      <c r="S90" s="38">
        <v>1365715</v>
      </c>
      <c r="T90" s="38">
        <f>S90*0.8</f>
        <v>1092572</v>
      </c>
      <c r="U90" s="38"/>
      <c r="V90" s="38"/>
      <c r="W90" s="40" t="s">
        <v>34</v>
      </c>
    </row>
    <row r="91" spans="1:23" ht="12" customHeight="1" x14ac:dyDescent="0.2">
      <c r="A91" s="6"/>
      <c r="B91" s="6"/>
      <c r="C91" s="4"/>
      <c r="D91" s="34"/>
      <c r="E91" s="6"/>
      <c r="F91" s="6"/>
      <c r="G91" s="6"/>
      <c r="H91" s="18"/>
      <c r="I91" s="17"/>
      <c r="J91" s="18"/>
      <c r="K91" s="2"/>
      <c r="L91" s="2"/>
      <c r="M91" s="2"/>
      <c r="N91" s="2"/>
      <c r="O91" s="2"/>
      <c r="P91" s="2"/>
      <c r="Q91" s="4"/>
      <c r="R91" s="2"/>
      <c r="S91" s="2"/>
      <c r="T91" s="2"/>
      <c r="U91" s="2"/>
      <c r="V91" s="2"/>
    </row>
    <row r="92" spans="1:23" ht="12" customHeight="1" x14ac:dyDescent="0.2">
      <c r="A92" s="6">
        <v>115174</v>
      </c>
      <c r="B92" s="6">
        <v>11</v>
      </c>
      <c r="C92" s="4" t="s">
        <v>57</v>
      </c>
      <c r="D92" s="34">
        <v>3431886</v>
      </c>
      <c r="E92" s="6" t="s">
        <v>34</v>
      </c>
      <c r="F92" s="6"/>
      <c r="G92" s="6" t="s">
        <v>25</v>
      </c>
      <c r="H92" s="18">
        <v>46388</v>
      </c>
      <c r="I92" s="17" t="s">
        <v>107</v>
      </c>
      <c r="J92" s="18"/>
      <c r="K92" s="2"/>
      <c r="L92" s="2">
        <v>3850201</v>
      </c>
      <c r="M92" s="2"/>
      <c r="N92" s="2"/>
      <c r="O92" s="2"/>
      <c r="P92" s="2"/>
      <c r="Q92" s="4" t="s">
        <v>58</v>
      </c>
      <c r="R92" s="2">
        <v>3721000</v>
      </c>
      <c r="S92" s="2">
        <v>4193100</v>
      </c>
      <c r="T92" s="2">
        <f>S92*0.95</f>
        <v>3983445</v>
      </c>
      <c r="U92" s="2">
        <v>43665</v>
      </c>
      <c r="V92" s="2">
        <v>43665</v>
      </c>
      <c r="W92" s="3" t="s">
        <v>35</v>
      </c>
    </row>
    <row r="93" spans="1:23" ht="12" customHeight="1" x14ac:dyDescent="0.2">
      <c r="A93" s="71">
        <v>119482</v>
      </c>
      <c r="B93" s="71">
        <v>11</v>
      </c>
      <c r="C93" s="72" t="s">
        <v>175</v>
      </c>
      <c r="D93" s="76">
        <v>3430960</v>
      </c>
      <c r="E93" s="71" t="s">
        <v>34</v>
      </c>
      <c r="F93" s="71" t="s">
        <v>12</v>
      </c>
      <c r="G93" s="71">
        <v>100</v>
      </c>
      <c r="H93" s="73">
        <v>46162</v>
      </c>
      <c r="I93" s="74" t="s">
        <v>160</v>
      </c>
      <c r="J93" s="73">
        <v>46153</v>
      </c>
      <c r="K93" s="75">
        <v>612856</v>
      </c>
      <c r="L93" s="2"/>
      <c r="M93" s="2"/>
      <c r="N93" s="2"/>
      <c r="O93" s="2"/>
      <c r="P93" s="2"/>
      <c r="Q93" s="4" t="s">
        <v>176</v>
      </c>
      <c r="R93" s="2">
        <v>1014000</v>
      </c>
      <c r="S93" s="2">
        <v>1216100</v>
      </c>
      <c r="T93" s="2">
        <f>S93</f>
        <v>1216100</v>
      </c>
      <c r="U93" s="2"/>
      <c r="V93" s="2"/>
      <c r="W93" s="3" t="s">
        <v>35</v>
      </c>
    </row>
    <row r="94" spans="1:23" ht="12" customHeight="1" x14ac:dyDescent="0.2">
      <c r="A94" s="6"/>
      <c r="B94" s="6"/>
      <c r="C94" s="4"/>
      <c r="D94" s="34"/>
      <c r="E94" s="6"/>
      <c r="F94" s="6"/>
      <c r="G94" s="6"/>
      <c r="H94" s="18"/>
      <c r="I94" s="6"/>
      <c r="J94" s="18"/>
      <c r="K94" s="2"/>
      <c r="L94" s="2"/>
      <c r="M94" s="2"/>
      <c r="N94" s="2"/>
      <c r="O94" s="2"/>
      <c r="P94" s="2"/>
      <c r="Q94" s="4"/>
      <c r="R94" s="2"/>
      <c r="S94" s="2"/>
      <c r="T94" s="2"/>
      <c r="U94" s="2"/>
      <c r="V94" s="2"/>
    </row>
    <row r="95" spans="1:23" ht="12" customHeight="1" x14ac:dyDescent="0.2">
      <c r="A95" s="6">
        <v>122086</v>
      </c>
      <c r="B95" s="6">
        <v>9</v>
      </c>
      <c r="C95" s="4" t="s">
        <v>292</v>
      </c>
      <c r="D95" s="34">
        <v>3631044</v>
      </c>
      <c r="E95" s="6" t="s">
        <v>34</v>
      </c>
      <c r="F95" s="6" t="s">
        <v>12</v>
      </c>
      <c r="G95" s="6">
        <v>80</v>
      </c>
      <c r="H95" s="18">
        <v>47028</v>
      </c>
      <c r="I95" s="17" t="s">
        <v>293</v>
      </c>
      <c r="J95" s="18"/>
      <c r="K95" s="2"/>
      <c r="L95" s="2"/>
      <c r="M95" s="2"/>
      <c r="N95" s="2">
        <v>1170560</v>
      </c>
      <c r="O95" s="2"/>
      <c r="P95" s="2"/>
      <c r="Q95" s="4"/>
      <c r="R95" s="2">
        <v>1463200</v>
      </c>
      <c r="S95" s="2">
        <v>1732687</v>
      </c>
      <c r="T95" s="2">
        <f>S95*0.8</f>
        <v>1386149.6</v>
      </c>
      <c r="U95" s="2"/>
      <c r="V95" s="2"/>
      <c r="W95" s="3" t="s">
        <v>35</v>
      </c>
    </row>
    <row r="96" spans="1:23" ht="12" customHeight="1" x14ac:dyDescent="0.2">
      <c r="A96" s="6"/>
      <c r="B96" s="6"/>
      <c r="C96" s="4"/>
      <c r="D96" s="34"/>
      <c r="E96" s="6"/>
      <c r="F96" s="6"/>
      <c r="G96" s="6"/>
      <c r="H96" s="18"/>
      <c r="I96" s="17"/>
      <c r="J96" s="18"/>
      <c r="K96" s="2"/>
      <c r="L96" s="2"/>
      <c r="M96" s="2"/>
      <c r="N96" s="2"/>
      <c r="O96" s="2"/>
      <c r="P96" s="2"/>
      <c r="Q96" s="4"/>
      <c r="R96" s="2"/>
      <c r="S96" s="2"/>
      <c r="T96" s="2"/>
      <c r="U96" s="2"/>
      <c r="V96" s="2"/>
    </row>
    <row r="97" spans="1:23" ht="12" customHeight="1" x14ac:dyDescent="0.2">
      <c r="A97" s="77">
        <v>112312</v>
      </c>
      <c r="B97" s="77">
        <v>10</v>
      </c>
      <c r="C97" s="78" t="s">
        <v>43</v>
      </c>
      <c r="D97" s="82">
        <v>3731731</v>
      </c>
      <c r="E97" s="77" t="s">
        <v>34</v>
      </c>
      <c r="F97" s="77" t="s">
        <v>12</v>
      </c>
      <c r="G97" s="77">
        <v>80</v>
      </c>
      <c r="H97" s="80">
        <v>46044</v>
      </c>
      <c r="I97" s="79" t="s">
        <v>72</v>
      </c>
      <c r="J97" s="80">
        <v>46037</v>
      </c>
      <c r="K97" s="81">
        <v>921800</v>
      </c>
      <c r="L97" s="38"/>
      <c r="M97" s="38"/>
      <c r="N97" s="38"/>
      <c r="O97" s="38"/>
      <c r="P97" s="38"/>
      <c r="Q97" s="40" t="s">
        <v>114</v>
      </c>
      <c r="R97" s="38">
        <v>1053000</v>
      </c>
      <c r="S97" s="38">
        <v>1260950</v>
      </c>
      <c r="T97" s="38">
        <f>S97*0.8</f>
        <v>1008760</v>
      </c>
      <c r="U97" s="38"/>
      <c r="V97" s="38"/>
      <c r="W97" s="40" t="s">
        <v>34</v>
      </c>
    </row>
    <row r="98" spans="1:23" ht="12" customHeight="1" x14ac:dyDescent="0.2">
      <c r="A98" s="39"/>
      <c r="B98" s="39">
        <v>10</v>
      </c>
      <c r="C98" s="40" t="s">
        <v>385</v>
      </c>
      <c r="D98" s="41" t="s">
        <v>386</v>
      </c>
      <c r="E98" s="39" t="s">
        <v>34</v>
      </c>
      <c r="F98" s="39" t="s">
        <v>12</v>
      </c>
      <c r="G98" s="39">
        <v>80</v>
      </c>
      <c r="H98" s="44"/>
      <c r="I98" s="42">
        <v>30</v>
      </c>
      <c r="J98" s="44"/>
      <c r="K98" s="38"/>
      <c r="L98" s="38"/>
      <c r="M98" s="38"/>
      <c r="N98" s="38"/>
      <c r="O98" s="38">
        <v>800000</v>
      </c>
      <c r="P98" s="38"/>
      <c r="Q98" s="40" t="s">
        <v>387</v>
      </c>
      <c r="R98" s="38">
        <v>1126000</v>
      </c>
      <c r="S98" s="38">
        <f>T98/0.8</f>
        <v>1344900</v>
      </c>
      <c r="T98" s="38">
        <v>1075920</v>
      </c>
      <c r="U98" s="38"/>
      <c r="V98" s="38"/>
      <c r="W98" s="45" t="s">
        <v>34</v>
      </c>
    </row>
    <row r="99" spans="1:23" ht="12" customHeight="1" x14ac:dyDescent="0.2">
      <c r="A99" s="39"/>
      <c r="B99" s="39"/>
      <c r="C99" s="40"/>
      <c r="D99" s="46"/>
      <c r="E99" s="39"/>
      <c r="F99" s="39"/>
      <c r="G99" s="39"/>
      <c r="H99" s="44"/>
      <c r="I99" s="42"/>
      <c r="J99" s="44"/>
      <c r="K99" s="38"/>
      <c r="L99" s="38"/>
      <c r="M99" s="38"/>
      <c r="N99" s="38"/>
      <c r="O99" s="38"/>
      <c r="P99" s="38"/>
      <c r="Q99" s="40"/>
      <c r="R99" s="38"/>
      <c r="S99" s="38"/>
      <c r="T99" s="38"/>
      <c r="U99" s="38"/>
      <c r="V99" s="38"/>
    </row>
    <row r="100" spans="1:23" ht="12" customHeight="1" x14ac:dyDescent="0.2">
      <c r="A100" s="6">
        <v>121710</v>
      </c>
      <c r="B100" s="6">
        <v>11</v>
      </c>
      <c r="C100" s="4" t="s">
        <v>234</v>
      </c>
      <c r="D100" s="34">
        <v>3830713</v>
      </c>
      <c r="E100" s="6" t="s">
        <v>34</v>
      </c>
      <c r="F100" s="6" t="s">
        <v>12</v>
      </c>
      <c r="G100" s="6">
        <v>95</v>
      </c>
      <c r="H100" s="18">
        <v>46569</v>
      </c>
      <c r="I100" s="17" t="s">
        <v>254</v>
      </c>
      <c r="J100" s="18"/>
      <c r="K100" s="2"/>
      <c r="L100" s="2"/>
      <c r="M100" s="2">
        <v>1764245</v>
      </c>
      <c r="N100" s="2"/>
      <c r="O100" s="2"/>
      <c r="P100" s="2"/>
      <c r="Q100" s="4"/>
      <c r="R100" s="2">
        <v>1857100</v>
      </c>
      <c r="S100" s="2">
        <v>2157100</v>
      </c>
      <c r="T100" s="2">
        <f>S100*0.95</f>
        <v>2049245</v>
      </c>
      <c r="U100" s="2">
        <v>278565</v>
      </c>
      <c r="V100" s="2">
        <f>S100*0.15</f>
        <v>323565</v>
      </c>
      <c r="W100" s="3" t="s">
        <v>35</v>
      </c>
    </row>
    <row r="101" spans="1:23" ht="12" customHeight="1" x14ac:dyDescent="0.2">
      <c r="A101" s="6"/>
      <c r="B101" s="6"/>
      <c r="C101" s="4"/>
      <c r="D101" s="34"/>
      <c r="E101" s="6"/>
      <c r="F101" s="6"/>
      <c r="G101" s="6"/>
      <c r="H101" s="18"/>
      <c r="I101" s="17"/>
      <c r="J101" s="18"/>
      <c r="K101" s="2"/>
      <c r="L101" s="2"/>
      <c r="M101" s="2"/>
      <c r="N101" s="2"/>
      <c r="O101" s="2"/>
      <c r="P101" s="2"/>
      <c r="Q101" s="4"/>
      <c r="R101" s="2"/>
      <c r="S101" s="2"/>
      <c r="T101" s="2"/>
      <c r="U101" s="2"/>
      <c r="V101" s="2"/>
    </row>
    <row r="102" spans="1:23" ht="12" customHeight="1" x14ac:dyDescent="0.2">
      <c r="A102" s="6">
        <v>121038</v>
      </c>
      <c r="B102" s="6">
        <v>3</v>
      </c>
      <c r="C102" s="4" t="s">
        <v>231</v>
      </c>
      <c r="D102" s="34">
        <v>3948498</v>
      </c>
      <c r="E102" s="6" t="s">
        <v>34</v>
      </c>
      <c r="F102" s="6" t="s">
        <v>12</v>
      </c>
      <c r="G102" s="6">
        <v>80</v>
      </c>
      <c r="H102" s="18">
        <v>46736</v>
      </c>
      <c r="I102" s="17" t="s">
        <v>262</v>
      </c>
      <c r="J102" s="18"/>
      <c r="K102" s="2"/>
      <c r="L102" s="2"/>
      <c r="M102" s="2">
        <v>1440640</v>
      </c>
      <c r="N102" s="2"/>
      <c r="O102" s="2"/>
      <c r="P102" s="2"/>
      <c r="Q102" s="4" t="s">
        <v>232</v>
      </c>
      <c r="R102" s="2">
        <v>1800800</v>
      </c>
      <c r="S102" s="2">
        <v>2100800</v>
      </c>
      <c r="T102" s="2">
        <f>S102*0.8</f>
        <v>1680640</v>
      </c>
      <c r="U102" s="2"/>
      <c r="V102" s="2"/>
      <c r="W102" s="3" t="s">
        <v>35</v>
      </c>
    </row>
    <row r="103" spans="1:23" ht="12" customHeight="1" x14ac:dyDescent="0.2">
      <c r="A103" s="71">
        <v>119355</v>
      </c>
      <c r="B103" s="71">
        <v>3</v>
      </c>
      <c r="C103" s="72" t="s">
        <v>177</v>
      </c>
      <c r="D103" s="76">
        <v>3936511</v>
      </c>
      <c r="E103" s="71" t="s">
        <v>34</v>
      </c>
      <c r="F103" s="71" t="s">
        <v>12</v>
      </c>
      <c r="G103" s="71">
        <v>100</v>
      </c>
      <c r="H103" s="73">
        <v>46028</v>
      </c>
      <c r="I103" s="74" t="s">
        <v>208</v>
      </c>
      <c r="J103" s="73">
        <v>46009</v>
      </c>
      <c r="K103" s="75">
        <v>2109500</v>
      </c>
      <c r="L103" s="2"/>
      <c r="M103" s="2"/>
      <c r="N103" s="2"/>
      <c r="O103" s="2"/>
      <c r="P103" s="2"/>
      <c r="Q103" s="4" t="s">
        <v>178</v>
      </c>
      <c r="R103" s="2">
        <v>2185000</v>
      </c>
      <c r="S103" s="2">
        <v>2503500</v>
      </c>
      <c r="T103" s="2">
        <f>S103</f>
        <v>2503500</v>
      </c>
      <c r="U103" s="2"/>
      <c r="V103" s="2"/>
      <c r="W103" s="3" t="s">
        <v>35</v>
      </c>
    </row>
    <row r="104" spans="1:23" ht="12" customHeight="1" x14ac:dyDescent="0.2">
      <c r="A104" s="71">
        <v>113802</v>
      </c>
      <c r="B104" s="71">
        <v>3</v>
      </c>
      <c r="C104" s="72" t="s">
        <v>59</v>
      </c>
      <c r="D104" s="76">
        <v>3939308</v>
      </c>
      <c r="E104" s="71" t="s">
        <v>34</v>
      </c>
      <c r="F104" s="71" t="s">
        <v>12</v>
      </c>
      <c r="G104" s="71" t="s">
        <v>25</v>
      </c>
      <c r="H104" s="73">
        <v>45888</v>
      </c>
      <c r="I104" s="74" t="s">
        <v>73</v>
      </c>
      <c r="J104" s="73">
        <v>45877</v>
      </c>
      <c r="K104" s="75">
        <v>1024100</v>
      </c>
      <c r="L104" s="2"/>
      <c r="M104" s="2"/>
      <c r="N104" s="2"/>
      <c r="O104" s="2"/>
      <c r="P104" s="2"/>
      <c r="Q104" s="4" t="s">
        <v>264</v>
      </c>
      <c r="R104" s="2">
        <v>1043000</v>
      </c>
      <c r="S104" s="2">
        <v>1249450</v>
      </c>
      <c r="T104" s="2">
        <f>S104*0.95</f>
        <v>1186977.5</v>
      </c>
      <c r="U104" s="75">
        <v>161700</v>
      </c>
      <c r="V104" s="2">
        <f>S104*0.15</f>
        <v>187417.5</v>
      </c>
      <c r="W104" s="3" t="s">
        <v>35</v>
      </c>
    </row>
    <row r="105" spans="1:23" ht="12" customHeight="1" x14ac:dyDescent="0.2">
      <c r="A105" s="71">
        <v>113811</v>
      </c>
      <c r="B105" s="71">
        <v>3</v>
      </c>
      <c r="C105" s="72" t="s">
        <v>365</v>
      </c>
      <c r="D105" s="76">
        <v>3934772</v>
      </c>
      <c r="E105" s="71" t="s">
        <v>34</v>
      </c>
      <c r="F105" s="71" t="s">
        <v>12</v>
      </c>
      <c r="G105" s="71">
        <v>95</v>
      </c>
      <c r="H105" s="73">
        <v>45898</v>
      </c>
      <c r="I105" s="74" t="s">
        <v>71</v>
      </c>
      <c r="J105" s="73">
        <v>45888</v>
      </c>
      <c r="K105" s="75">
        <v>1937050</v>
      </c>
      <c r="L105" s="2"/>
      <c r="M105" s="2"/>
      <c r="N105" s="2"/>
      <c r="O105" s="2"/>
      <c r="P105" s="2"/>
      <c r="Q105" s="4" t="s">
        <v>115</v>
      </c>
      <c r="R105" s="2">
        <v>1739000</v>
      </c>
      <c r="S105" s="2">
        <v>2039000</v>
      </c>
      <c r="T105" s="2">
        <f>S105*0.95</f>
        <v>1937050</v>
      </c>
      <c r="U105" s="75">
        <v>290558</v>
      </c>
      <c r="V105" s="2">
        <f>S105*0.15</f>
        <v>305850</v>
      </c>
      <c r="W105" s="3" t="s">
        <v>35</v>
      </c>
    </row>
    <row r="106" spans="1:23" ht="12" customHeight="1" x14ac:dyDescent="0.2">
      <c r="A106" s="6">
        <v>119414</v>
      </c>
      <c r="B106" s="6">
        <v>3</v>
      </c>
      <c r="C106" s="4" t="s">
        <v>86</v>
      </c>
      <c r="D106" s="34">
        <v>3938786</v>
      </c>
      <c r="E106" s="6" t="s">
        <v>34</v>
      </c>
      <c r="F106" s="6" t="s">
        <v>12</v>
      </c>
      <c r="G106" s="6">
        <v>80</v>
      </c>
      <c r="H106" s="18">
        <v>46386</v>
      </c>
      <c r="I106" s="17" t="s">
        <v>208</v>
      </c>
      <c r="J106" s="18"/>
      <c r="K106" s="2"/>
      <c r="L106" s="2">
        <v>1484000</v>
      </c>
      <c r="M106" s="2"/>
      <c r="N106" s="2"/>
      <c r="O106" s="2"/>
      <c r="P106" s="2"/>
      <c r="Q106" s="4" t="s">
        <v>116</v>
      </c>
      <c r="R106" s="2">
        <v>1855000</v>
      </c>
      <c r="S106" s="2">
        <v>2155000</v>
      </c>
      <c r="T106" s="2">
        <f>S106*0.8</f>
        <v>1724000</v>
      </c>
      <c r="U106" s="2"/>
      <c r="V106" s="2"/>
      <c r="W106" s="3" t="s">
        <v>35</v>
      </c>
    </row>
    <row r="107" spans="1:23" ht="12" customHeight="1" x14ac:dyDescent="0.2">
      <c r="A107" s="6">
        <v>121027</v>
      </c>
      <c r="B107" s="6">
        <v>3</v>
      </c>
      <c r="C107" s="4" t="s">
        <v>259</v>
      </c>
      <c r="D107" s="34">
        <v>3931781</v>
      </c>
      <c r="E107" s="6" t="s">
        <v>34</v>
      </c>
      <c r="F107" s="6" t="s">
        <v>12</v>
      </c>
      <c r="G107" s="6">
        <v>95</v>
      </c>
      <c r="H107" s="18">
        <v>46736</v>
      </c>
      <c r="I107" s="17" t="s">
        <v>262</v>
      </c>
      <c r="J107" s="18"/>
      <c r="K107" s="2"/>
      <c r="L107" s="2"/>
      <c r="M107" s="2">
        <v>1924605</v>
      </c>
      <c r="N107" s="2"/>
      <c r="O107" s="2"/>
      <c r="P107" s="2"/>
      <c r="Q107" s="4" t="s">
        <v>294</v>
      </c>
      <c r="R107" s="2">
        <v>2025900</v>
      </c>
      <c r="S107" s="2">
        <v>2328490</v>
      </c>
      <c r="T107" s="2">
        <f>S107*0.95</f>
        <v>2212065.5</v>
      </c>
      <c r="U107" s="2">
        <v>303885</v>
      </c>
      <c r="V107" s="2">
        <f>S107*0.15</f>
        <v>349273.5</v>
      </c>
      <c r="W107" s="3" t="s">
        <v>35</v>
      </c>
    </row>
    <row r="108" spans="1:23" ht="12" customHeight="1" x14ac:dyDescent="0.2">
      <c r="A108" s="6">
        <v>122079</v>
      </c>
      <c r="B108" s="6">
        <v>3</v>
      </c>
      <c r="C108" s="4" t="s">
        <v>328</v>
      </c>
      <c r="D108" s="34">
        <v>3936244</v>
      </c>
      <c r="E108" s="6" t="s">
        <v>34</v>
      </c>
      <c r="F108" s="6" t="s">
        <v>12</v>
      </c>
      <c r="G108" s="6">
        <v>95</v>
      </c>
      <c r="H108" s="18">
        <v>47032</v>
      </c>
      <c r="I108" s="17" t="s">
        <v>293</v>
      </c>
      <c r="J108" s="18"/>
      <c r="K108" s="2"/>
      <c r="L108" s="2"/>
      <c r="M108" s="2"/>
      <c r="N108" s="2">
        <v>2031575</v>
      </c>
      <c r="O108" s="2"/>
      <c r="P108" s="2"/>
      <c r="Q108" s="4"/>
      <c r="R108" s="2">
        <v>2138500</v>
      </c>
      <c r="S108" s="2">
        <v>2452353</v>
      </c>
      <c r="T108" s="2">
        <f>S108*0.95</f>
        <v>2329735.35</v>
      </c>
      <c r="U108" s="2">
        <v>320785</v>
      </c>
      <c r="V108" s="2">
        <f>S108*0.15</f>
        <v>367852.95</v>
      </c>
      <c r="W108" s="3" t="s">
        <v>35</v>
      </c>
    </row>
    <row r="109" spans="1:23" ht="12" customHeight="1" x14ac:dyDescent="0.2">
      <c r="A109" s="6"/>
      <c r="B109" s="6"/>
      <c r="C109" s="4"/>
      <c r="D109" s="34"/>
      <c r="E109" s="6"/>
      <c r="F109" s="6"/>
      <c r="G109" s="6"/>
      <c r="H109" s="18"/>
      <c r="I109" s="17"/>
      <c r="J109" s="18"/>
      <c r="K109" s="2"/>
      <c r="L109" s="2"/>
      <c r="M109" s="2"/>
      <c r="N109" s="2"/>
      <c r="O109" s="2"/>
      <c r="P109" s="2"/>
      <c r="Q109" s="4"/>
      <c r="R109" s="2"/>
      <c r="S109" s="2"/>
      <c r="T109" s="2"/>
      <c r="U109" s="2"/>
      <c r="V109" s="2"/>
    </row>
    <row r="110" spans="1:23" ht="12" customHeight="1" x14ac:dyDescent="0.2">
      <c r="A110" s="71">
        <v>117979</v>
      </c>
      <c r="B110" s="71">
        <v>9</v>
      </c>
      <c r="C110" s="72" t="s">
        <v>144</v>
      </c>
      <c r="D110" s="76">
        <v>4032624</v>
      </c>
      <c r="E110" s="71" t="s">
        <v>34</v>
      </c>
      <c r="F110" s="71" t="s">
        <v>12</v>
      </c>
      <c r="G110" s="71">
        <v>100</v>
      </c>
      <c r="H110" s="73">
        <v>46071</v>
      </c>
      <c r="I110" s="74" t="s">
        <v>72</v>
      </c>
      <c r="J110" s="73">
        <v>46065</v>
      </c>
      <c r="K110" s="75">
        <v>843525</v>
      </c>
      <c r="L110" s="2"/>
      <c r="M110" s="2"/>
      <c r="N110" s="2"/>
      <c r="O110" s="2"/>
      <c r="P110" s="2"/>
      <c r="Q110" s="4" t="s">
        <v>145</v>
      </c>
      <c r="R110" s="2">
        <v>743000</v>
      </c>
      <c r="S110" s="2">
        <v>916600</v>
      </c>
      <c r="T110" s="2">
        <f>S110</f>
        <v>916600</v>
      </c>
      <c r="U110" s="2"/>
      <c r="V110" s="2"/>
      <c r="W110" s="3" t="s">
        <v>35</v>
      </c>
    </row>
    <row r="111" spans="1:23" ht="12" customHeight="1" x14ac:dyDescent="0.2">
      <c r="A111" s="71">
        <v>119418</v>
      </c>
      <c r="B111" s="71">
        <v>9</v>
      </c>
      <c r="C111" s="72" t="s">
        <v>179</v>
      </c>
      <c r="D111" s="76">
        <v>4032748</v>
      </c>
      <c r="E111" s="71" t="s">
        <v>34</v>
      </c>
      <c r="F111" s="71" t="s">
        <v>12</v>
      </c>
      <c r="G111" s="71">
        <v>100</v>
      </c>
      <c r="H111" s="73">
        <v>45833</v>
      </c>
      <c r="I111" s="74" t="s">
        <v>71</v>
      </c>
      <c r="J111" s="73">
        <v>45825</v>
      </c>
      <c r="K111" s="75">
        <v>573407</v>
      </c>
      <c r="L111" s="2"/>
      <c r="M111" s="2"/>
      <c r="N111" s="2"/>
      <c r="O111" s="2"/>
      <c r="P111" s="2"/>
      <c r="Q111" s="4" t="s">
        <v>180</v>
      </c>
      <c r="R111" s="2">
        <v>765000</v>
      </c>
      <c r="S111" s="2">
        <v>943000</v>
      </c>
      <c r="T111" s="2">
        <f>S111</f>
        <v>943000</v>
      </c>
      <c r="U111" s="2"/>
      <c r="V111" s="2"/>
      <c r="W111" s="3" t="s">
        <v>35</v>
      </c>
    </row>
    <row r="112" spans="1:23" s="45" customFormat="1" ht="12" customHeight="1" x14ac:dyDescent="0.2">
      <c r="A112" s="39">
        <v>124747</v>
      </c>
      <c r="B112" s="39">
        <v>9</v>
      </c>
      <c r="C112" s="40" t="s">
        <v>480</v>
      </c>
      <c r="D112" s="46">
        <v>4035232</v>
      </c>
      <c r="E112" s="39" t="s">
        <v>34</v>
      </c>
      <c r="F112" s="39" t="s">
        <v>12</v>
      </c>
      <c r="G112" s="39">
        <v>95</v>
      </c>
      <c r="H112" s="44">
        <v>46388</v>
      </c>
      <c r="I112" s="42" t="s">
        <v>107</v>
      </c>
      <c r="J112" s="44"/>
      <c r="K112" s="38"/>
      <c r="L112" s="38">
        <v>447958</v>
      </c>
      <c r="M112" s="38"/>
      <c r="N112" s="38"/>
      <c r="O112" s="38"/>
      <c r="P112" s="38"/>
      <c r="Q112" s="40" t="s">
        <v>481</v>
      </c>
      <c r="R112" s="38">
        <v>700000</v>
      </c>
      <c r="S112" s="38">
        <v>700000</v>
      </c>
      <c r="T112" s="38">
        <v>700000</v>
      </c>
      <c r="U112" s="38">
        <v>70730</v>
      </c>
      <c r="V112" s="38">
        <f>S112*0.15</f>
        <v>105000</v>
      </c>
      <c r="W112" s="40" t="s">
        <v>34</v>
      </c>
    </row>
    <row r="113" spans="1:23" s="45" customFormat="1" ht="12" customHeight="1" x14ac:dyDescent="0.2">
      <c r="A113" s="39"/>
      <c r="B113" s="39">
        <v>9</v>
      </c>
      <c r="C113" s="40" t="s">
        <v>435</v>
      </c>
      <c r="D113" s="46">
        <v>4030915</v>
      </c>
      <c r="E113" s="39" t="s">
        <v>34</v>
      </c>
      <c r="F113" s="39" t="s">
        <v>12</v>
      </c>
      <c r="G113" s="39">
        <v>95</v>
      </c>
      <c r="H113" s="44"/>
      <c r="I113" s="42">
        <v>31</v>
      </c>
      <c r="J113" s="44"/>
      <c r="K113" s="38"/>
      <c r="L113" s="38"/>
      <c r="M113" s="38"/>
      <c r="N113" s="38"/>
      <c r="O113" s="38"/>
      <c r="P113" s="38">
        <v>696000</v>
      </c>
      <c r="Q113" s="40" t="s">
        <v>436</v>
      </c>
      <c r="R113" s="38">
        <v>696000</v>
      </c>
      <c r="S113" s="38">
        <v>860200</v>
      </c>
      <c r="T113" s="38">
        <v>817190</v>
      </c>
      <c r="U113" s="38">
        <f>R113*0.15</f>
        <v>104400</v>
      </c>
      <c r="V113" s="38">
        <f>S113*0.15</f>
        <v>129030</v>
      </c>
      <c r="W113" s="45" t="s">
        <v>34</v>
      </c>
    </row>
    <row r="114" spans="1:23" s="45" customFormat="1" ht="12" customHeight="1" x14ac:dyDescent="0.2">
      <c r="A114" s="6"/>
      <c r="B114" s="6"/>
      <c r="C114" s="4"/>
      <c r="D114" s="34"/>
      <c r="E114" s="6"/>
      <c r="F114" s="6"/>
      <c r="G114" s="6"/>
      <c r="H114" s="18"/>
      <c r="I114" s="17"/>
      <c r="J114" s="18"/>
      <c r="K114" s="2"/>
      <c r="L114" s="2"/>
      <c r="M114" s="2"/>
      <c r="N114" s="2"/>
      <c r="O114" s="2"/>
      <c r="P114" s="2"/>
      <c r="Q114" s="4"/>
      <c r="R114" s="2"/>
      <c r="S114" s="2"/>
      <c r="T114" s="2"/>
      <c r="U114" s="2"/>
      <c r="V114" s="2"/>
    </row>
    <row r="115" spans="1:23" ht="12" customHeight="1" x14ac:dyDescent="0.2">
      <c r="A115" s="77">
        <v>119484</v>
      </c>
      <c r="B115" s="77">
        <v>11</v>
      </c>
      <c r="C115" s="78" t="s">
        <v>181</v>
      </c>
      <c r="D115" s="82">
        <v>4133048</v>
      </c>
      <c r="E115" s="77" t="s">
        <v>35</v>
      </c>
      <c r="F115" s="77" t="s">
        <v>12</v>
      </c>
      <c r="G115" s="77">
        <v>80</v>
      </c>
      <c r="H115" s="80">
        <v>45855</v>
      </c>
      <c r="I115" s="79" t="s">
        <v>71</v>
      </c>
      <c r="J115" s="80">
        <v>45841</v>
      </c>
      <c r="K115" s="81">
        <v>1145840</v>
      </c>
      <c r="L115" s="38"/>
      <c r="M115" s="38"/>
      <c r="N115" s="38"/>
      <c r="O115" s="38"/>
      <c r="P115" s="38"/>
      <c r="Q115" s="40" t="s">
        <v>143</v>
      </c>
      <c r="R115" s="38">
        <v>1202000</v>
      </c>
      <c r="S115" s="38">
        <v>1432300</v>
      </c>
      <c r="T115" s="38">
        <f>S115*0.8</f>
        <v>1145840</v>
      </c>
      <c r="U115" s="38"/>
      <c r="V115" s="38"/>
      <c r="W115" s="40" t="s">
        <v>34</v>
      </c>
    </row>
    <row r="116" spans="1:23" ht="12" customHeight="1" x14ac:dyDescent="0.2">
      <c r="A116" s="6"/>
      <c r="B116" s="6">
        <v>11</v>
      </c>
      <c r="C116" s="4" t="s">
        <v>388</v>
      </c>
      <c r="D116" s="33" t="s">
        <v>389</v>
      </c>
      <c r="E116" s="6" t="s">
        <v>34</v>
      </c>
      <c r="F116" s="6" t="s">
        <v>12</v>
      </c>
      <c r="G116" s="6">
        <v>80</v>
      </c>
      <c r="H116" s="18"/>
      <c r="I116" s="17">
        <v>30</v>
      </c>
      <c r="J116" s="18"/>
      <c r="K116" s="2"/>
      <c r="L116" s="2"/>
      <c r="M116" s="2"/>
      <c r="N116" s="2"/>
      <c r="O116" s="2">
        <v>1360000</v>
      </c>
      <c r="P116" s="2"/>
      <c r="Q116" s="4" t="s">
        <v>390</v>
      </c>
      <c r="R116" s="2">
        <v>1913000</v>
      </c>
      <c r="S116" s="2">
        <f>T116/0.8</f>
        <v>2213000</v>
      </c>
      <c r="T116" s="2">
        <v>1770400</v>
      </c>
      <c r="U116" s="2"/>
      <c r="V116" s="2"/>
      <c r="W116" s="3" t="s">
        <v>35</v>
      </c>
    </row>
    <row r="117" spans="1:23" ht="12" customHeight="1" x14ac:dyDescent="0.2">
      <c r="A117" s="6"/>
      <c r="B117" s="6"/>
      <c r="C117" s="4"/>
      <c r="D117" s="34"/>
      <c r="E117" s="6"/>
      <c r="F117" s="6"/>
      <c r="G117" s="6"/>
      <c r="H117" s="19"/>
      <c r="I117" s="17"/>
      <c r="J117" s="18"/>
      <c r="K117" s="2"/>
      <c r="L117" s="2"/>
      <c r="M117" s="2"/>
      <c r="N117" s="2"/>
      <c r="O117" s="2"/>
      <c r="P117" s="2"/>
      <c r="Q117" s="4"/>
      <c r="R117" s="2"/>
      <c r="S117" s="2"/>
      <c r="T117" s="2"/>
      <c r="U117" s="2"/>
      <c r="V117" s="2"/>
    </row>
    <row r="118" spans="1:23" ht="12" customHeight="1" x14ac:dyDescent="0.2">
      <c r="A118" s="39">
        <v>120593</v>
      </c>
      <c r="B118" s="39">
        <v>5</v>
      </c>
      <c r="C118" s="40" t="s">
        <v>326</v>
      </c>
      <c r="D118" s="46">
        <v>4232585</v>
      </c>
      <c r="E118" s="39" t="s">
        <v>34</v>
      </c>
      <c r="F118" s="39" t="s">
        <v>12</v>
      </c>
      <c r="G118" s="39">
        <v>95</v>
      </c>
      <c r="H118" s="43">
        <v>46843</v>
      </c>
      <c r="I118" s="42" t="s">
        <v>266</v>
      </c>
      <c r="J118" s="44"/>
      <c r="K118" s="38"/>
      <c r="L118" s="38"/>
      <c r="M118" s="38">
        <v>1871120</v>
      </c>
      <c r="N118" s="38"/>
      <c r="O118" s="38"/>
      <c r="P118" s="38"/>
      <c r="Q118" s="40" t="s">
        <v>228</v>
      </c>
      <c r="R118" s="38">
        <v>1969600</v>
      </c>
      <c r="S118" s="38">
        <v>2269600</v>
      </c>
      <c r="T118" s="38">
        <f>S118*0.95</f>
        <v>2156120</v>
      </c>
      <c r="U118" s="38">
        <v>295440</v>
      </c>
      <c r="V118" s="38">
        <f>S118*0.15</f>
        <v>340440</v>
      </c>
      <c r="W118" s="40" t="s">
        <v>34</v>
      </c>
    </row>
    <row r="119" spans="1:23" ht="12" customHeight="1" x14ac:dyDescent="0.2">
      <c r="A119" s="6">
        <v>115515</v>
      </c>
      <c r="B119" s="6">
        <v>5</v>
      </c>
      <c r="C119" s="4" t="s">
        <v>78</v>
      </c>
      <c r="D119" s="34">
        <v>4236580</v>
      </c>
      <c r="E119" s="6" t="s">
        <v>34</v>
      </c>
      <c r="F119" s="6" t="s">
        <v>12</v>
      </c>
      <c r="G119" s="6">
        <v>95</v>
      </c>
      <c r="H119" s="19">
        <v>46477</v>
      </c>
      <c r="I119" s="17" t="s">
        <v>107</v>
      </c>
      <c r="J119" s="18"/>
      <c r="K119" s="2"/>
      <c r="L119" s="2">
        <v>935750</v>
      </c>
      <c r="M119" s="2"/>
      <c r="N119" s="2"/>
      <c r="O119" s="2"/>
      <c r="P119" s="2"/>
      <c r="Q119" s="4" t="s">
        <v>80</v>
      </c>
      <c r="R119" s="2">
        <v>985000</v>
      </c>
      <c r="S119" s="2">
        <v>1185000</v>
      </c>
      <c r="T119" s="2">
        <f>S119*0.95</f>
        <v>1125750</v>
      </c>
      <c r="U119" s="2">
        <v>147750</v>
      </c>
      <c r="V119" s="2">
        <f>S119*0.15</f>
        <v>177750</v>
      </c>
      <c r="W119" s="3" t="s">
        <v>35</v>
      </c>
    </row>
    <row r="120" spans="1:23" ht="12" customHeight="1" x14ac:dyDescent="0.2">
      <c r="A120" s="39">
        <v>121991</v>
      </c>
      <c r="B120" s="39">
        <v>5</v>
      </c>
      <c r="C120" s="40" t="s">
        <v>336</v>
      </c>
      <c r="D120" s="46">
        <v>4237617</v>
      </c>
      <c r="E120" s="39" t="s">
        <v>34</v>
      </c>
      <c r="F120" s="39" t="s">
        <v>12</v>
      </c>
      <c r="G120" s="39" t="s">
        <v>25</v>
      </c>
      <c r="H120" s="43">
        <v>46846</v>
      </c>
      <c r="I120" s="42" t="s">
        <v>260</v>
      </c>
      <c r="J120" s="44"/>
      <c r="K120" s="38"/>
      <c r="L120" s="38"/>
      <c r="M120" s="38">
        <v>1016200</v>
      </c>
      <c r="N120" s="38"/>
      <c r="O120" s="38"/>
      <c r="P120" s="38"/>
      <c r="Q120" s="40" t="s">
        <v>337</v>
      </c>
      <c r="R120" s="38">
        <v>1069700</v>
      </c>
      <c r="S120" s="38">
        <v>1280158</v>
      </c>
      <c r="T120" s="38">
        <f>S120*0.95</f>
        <v>1216150.0999999999</v>
      </c>
      <c r="U120" s="38">
        <v>160455</v>
      </c>
      <c r="V120" s="38">
        <f>S120*0.15</f>
        <v>192023.69999999998</v>
      </c>
      <c r="W120" s="40" t="s">
        <v>34</v>
      </c>
    </row>
    <row r="121" spans="1:23" ht="12" customHeight="1" x14ac:dyDescent="0.2">
      <c r="A121" s="4"/>
      <c r="B121" s="6"/>
      <c r="C121" s="4"/>
      <c r="D121" s="34"/>
      <c r="E121" s="6"/>
      <c r="F121" s="6"/>
      <c r="G121" s="6"/>
      <c r="H121" s="4"/>
      <c r="I121" s="6"/>
      <c r="J121" s="4"/>
      <c r="K121" s="2"/>
      <c r="L121" s="2"/>
      <c r="M121" s="2"/>
      <c r="N121" s="2"/>
      <c r="O121" s="2"/>
      <c r="P121" s="2"/>
      <c r="Q121" s="4"/>
      <c r="R121" s="4"/>
      <c r="S121" s="4"/>
      <c r="T121" s="4"/>
      <c r="U121" s="2"/>
      <c r="V121" s="2"/>
    </row>
    <row r="122" spans="1:23" ht="12" customHeight="1" x14ac:dyDescent="0.2">
      <c r="A122" s="77">
        <v>117744</v>
      </c>
      <c r="B122" s="77">
        <v>12</v>
      </c>
      <c r="C122" s="78" t="s">
        <v>100</v>
      </c>
      <c r="D122" s="82">
        <v>4348923</v>
      </c>
      <c r="E122" s="77" t="s">
        <v>34</v>
      </c>
      <c r="F122" s="77" t="s">
        <v>12</v>
      </c>
      <c r="G122" s="77">
        <v>80</v>
      </c>
      <c r="H122" s="80">
        <v>45890</v>
      </c>
      <c r="I122" s="79" t="s">
        <v>71</v>
      </c>
      <c r="J122" s="80">
        <v>45861</v>
      </c>
      <c r="K122" s="81">
        <v>923200</v>
      </c>
      <c r="L122" s="2"/>
      <c r="M122" s="2"/>
      <c r="N122" s="2"/>
      <c r="O122" s="2"/>
      <c r="P122" s="2"/>
      <c r="Q122" s="40" t="s">
        <v>101</v>
      </c>
      <c r="R122" s="38">
        <v>954000</v>
      </c>
      <c r="S122" s="38">
        <v>1154000</v>
      </c>
      <c r="T122" s="38">
        <f>S122*0.8</f>
        <v>923200</v>
      </c>
      <c r="U122" s="38"/>
      <c r="V122" s="38"/>
      <c r="W122" s="40" t="s">
        <v>34</v>
      </c>
    </row>
    <row r="123" spans="1:23" ht="12" customHeight="1" x14ac:dyDescent="0.2">
      <c r="A123" s="6">
        <v>122361</v>
      </c>
      <c r="B123" s="6">
        <v>12</v>
      </c>
      <c r="C123" s="4" t="s">
        <v>182</v>
      </c>
      <c r="D123" s="34" t="s">
        <v>329</v>
      </c>
      <c r="E123" s="6" t="s">
        <v>35</v>
      </c>
      <c r="F123" s="6" t="s">
        <v>12</v>
      </c>
      <c r="G123" s="6">
        <v>95</v>
      </c>
      <c r="H123" s="19">
        <v>46296</v>
      </c>
      <c r="I123" s="17" t="s">
        <v>208</v>
      </c>
      <c r="J123" s="18"/>
      <c r="K123" s="2">
        <v>520897</v>
      </c>
      <c r="L123" s="2">
        <v>2112208</v>
      </c>
      <c r="M123" s="2"/>
      <c r="N123" s="2"/>
      <c r="O123" s="2"/>
      <c r="P123" s="2"/>
      <c r="Q123" s="4" t="s">
        <v>330</v>
      </c>
      <c r="R123" s="2">
        <v>2964000</v>
      </c>
      <c r="S123" s="2">
        <v>3471800</v>
      </c>
      <c r="T123" s="2">
        <v>3298210</v>
      </c>
      <c r="U123" s="2">
        <v>494732</v>
      </c>
      <c r="V123" s="2">
        <v>494732</v>
      </c>
      <c r="W123" s="3" t="s">
        <v>35</v>
      </c>
    </row>
    <row r="124" spans="1:23" ht="12" customHeight="1" x14ac:dyDescent="0.2">
      <c r="A124" s="39"/>
      <c r="B124" s="39">
        <v>12</v>
      </c>
      <c r="C124" s="40" t="s">
        <v>445</v>
      </c>
      <c r="D124" s="46">
        <v>4336933</v>
      </c>
      <c r="E124" s="39" t="s">
        <v>34</v>
      </c>
      <c r="F124" s="39" t="s">
        <v>12</v>
      </c>
      <c r="G124" s="39">
        <v>80</v>
      </c>
      <c r="H124" s="43"/>
      <c r="I124" s="42">
        <v>31</v>
      </c>
      <c r="J124" s="44"/>
      <c r="K124" s="38"/>
      <c r="L124" s="38"/>
      <c r="M124" s="38"/>
      <c r="N124" s="38"/>
      <c r="O124" s="38"/>
      <c r="P124" s="38">
        <v>1584500</v>
      </c>
      <c r="Q124" s="40" t="s">
        <v>446</v>
      </c>
      <c r="R124" s="38">
        <v>1584500</v>
      </c>
      <c r="S124" s="38">
        <v>1872175</v>
      </c>
      <c r="T124" s="38">
        <v>1497740</v>
      </c>
      <c r="U124" s="38"/>
      <c r="V124" s="38"/>
      <c r="W124" s="40" t="s">
        <v>34</v>
      </c>
    </row>
    <row r="125" spans="1:23" ht="12" customHeight="1" x14ac:dyDescent="0.2">
      <c r="A125" s="6"/>
      <c r="B125" s="6"/>
      <c r="C125" s="4"/>
      <c r="D125" s="34"/>
      <c r="E125" s="6"/>
      <c r="F125" s="6"/>
      <c r="G125" s="6"/>
      <c r="H125" s="19"/>
      <c r="I125" s="17"/>
      <c r="J125" s="18"/>
      <c r="K125" s="2"/>
      <c r="L125" s="2"/>
      <c r="M125" s="2"/>
      <c r="N125" s="2"/>
      <c r="O125" s="2"/>
      <c r="P125" s="2"/>
      <c r="Q125" s="4"/>
      <c r="R125" s="2"/>
      <c r="S125" s="2"/>
      <c r="T125" s="2"/>
      <c r="U125" s="2"/>
      <c r="V125" s="2"/>
    </row>
    <row r="126" spans="1:23" ht="12" customHeight="1" x14ac:dyDescent="0.2">
      <c r="A126" s="6"/>
      <c r="B126" s="6">
        <v>9</v>
      </c>
      <c r="C126" s="4" t="s">
        <v>439</v>
      </c>
      <c r="D126" s="34">
        <v>4449703</v>
      </c>
      <c r="E126" s="6" t="s">
        <v>34</v>
      </c>
      <c r="F126" s="6" t="s">
        <v>12</v>
      </c>
      <c r="G126" s="6">
        <v>95</v>
      </c>
      <c r="H126" s="19"/>
      <c r="I126" s="17">
        <v>31</v>
      </c>
      <c r="J126" s="18"/>
      <c r="K126" s="2"/>
      <c r="L126" s="2"/>
      <c r="M126" s="2"/>
      <c r="N126" s="2"/>
      <c r="O126" s="2"/>
      <c r="P126" s="2">
        <v>1414500</v>
      </c>
      <c r="Q126" s="4"/>
      <c r="R126" s="2">
        <v>1414500</v>
      </c>
      <c r="S126" s="2">
        <v>1676675</v>
      </c>
      <c r="T126" s="2">
        <v>1592841</v>
      </c>
      <c r="U126" s="2">
        <f>R126*0.15</f>
        <v>212175</v>
      </c>
      <c r="V126" s="2">
        <f>S126*0.15</f>
        <v>251501.25</v>
      </c>
      <c r="W126" s="3" t="s">
        <v>35</v>
      </c>
    </row>
    <row r="127" spans="1:23" ht="12" customHeight="1" x14ac:dyDescent="0.2">
      <c r="A127" s="6"/>
      <c r="B127" s="6"/>
      <c r="C127" s="4"/>
      <c r="D127" s="34"/>
      <c r="E127" s="6"/>
      <c r="F127" s="6"/>
      <c r="G127" s="6"/>
      <c r="H127" s="19"/>
      <c r="I127" s="17"/>
      <c r="J127" s="18"/>
      <c r="K127" s="2"/>
      <c r="L127" s="2"/>
      <c r="M127" s="2"/>
      <c r="N127" s="2"/>
      <c r="O127" s="2"/>
      <c r="P127" s="2"/>
      <c r="Q127" s="4"/>
      <c r="R127" s="2"/>
      <c r="S127" s="2"/>
      <c r="T127" s="2"/>
      <c r="U127" s="2"/>
      <c r="V127" s="2"/>
    </row>
    <row r="128" spans="1:23" ht="12" customHeight="1" x14ac:dyDescent="0.2">
      <c r="A128" s="39">
        <v>120590</v>
      </c>
      <c r="B128" s="39">
        <v>5</v>
      </c>
      <c r="C128" s="40" t="s">
        <v>223</v>
      </c>
      <c r="D128" s="46">
        <v>4534840</v>
      </c>
      <c r="E128" s="39" t="s">
        <v>34</v>
      </c>
      <c r="F128" s="39" t="s">
        <v>12</v>
      </c>
      <c r="G128" s="39">
        <v>95</v>
      </c>
      <c r="H128" s="43">
        <v>46752</v>
      </c>
      <c r="I128" s="42" t="s">
        <v>262</v>
      </c>
      <c r="J128" s="44"/>
      <c r="K128" s="38"/>
      <c r="L128" s="38"/>
      <c r="M128" s="38">
        <v>720765</v>
      </c>
      <c r="N128" s="38"/>
      <c r="O128" s="38"/>
      <c r="P128" s="38"/>
      <c r="Q128" s="40" t="s">
        <v>224</v>
      </c>
      <c r="R128" s="38">
        <v>758700</v>
      </c>
      <c r="S128" s="38">
        <v>935440</v>
      </c>
      <c r="T128" s="38">
        <f>S128*0.95</f>
        <v>888668</v>
      </c>
      <c r="U128" s="38">
        <v>113805</v>
      </c>
      <c r="V128" s="38">
        <f>S128*0.15</f>
        <v>140316</v>
      </c>
      <c r="W128" s="40" t="s">
        <v>34</v>
      </c>
    </row>
    <row r="129" spans="1:23" ht="12" customHeight="1" x14ac:dyDescent="0.2">
      <c r="A129" s="39">
        <v>122097</v>
      </c>
      <c r="B129" s="39">
        <v>5</v>
      </c>
      <c r="C129" s="40" t="s">
        <v>295</v>
      </c>
      <c r="D129" s="46">
        <v>4536592</v>
      </c>
      <c r="E129" s="39" t="s">
        <v>34</v>
      </c>
      <c r="F129" s="39" t="s">
        <v>12</v>
      </c>
      <c r="G129" s="39">
        <v>95</v>
      </c>
      <c r="H129" s="43">
        <v>46846</v>
      </c>
      <c r="I129" s="42" t="s">
        <v>260</v>
      </c>
      <c r="J129" s="44"/>
      <c r="K129" s="38"/>
      <c r="L129" s="38"/>
      <c r="M129" s="38">
        <v>1444770</v>
      </c>
      <c r="N129" s="38"/>
      <c r="O129" s="38"/>
      <c r="P129" s="38"/>
      <c r="Q129" s="40" t="s">
        <v>296</v>
      </c>
      <c r="R129" s="38">
        <v>1520800</v>
      </c>
      <c r="S129" s="38">
        <v>1798921</v>
      </c>
      <c r="T129" s="38">
        <f>S129*0.95</f>
        <v>1708974.95</v>
      </c>
      <c r="U129" s="38">
        <v>228120</v>
      </c>
      <c r="V129" s="38">
        <f>S129*0.15</f>
        <v>269838.14999999997</v>
      </c>
      <c r="W129" s="40" t="s">
        <v>34</v>
      </c>
    </row>
    <row r="130" spans="1:23" ht="12" customHeight="1" x14ac:dyDescent="0.2">
      <c r="A130" s="6"/>
      <c r="B130" s="6"/>
      <c r="C130" s="4"/>
      <c r="D130" s="34"/>
      <c r="E130" s="6"/>
      <c r="F130" s="6"/>
      <c r="G130" s="6"/>
      <c r="H130" s="19"/>
      <c r="I130" s="17"/>
      <c r="J130" s="18"/>
      <c r="K130" s="2"/>
      <c r="L130" s="2"/>
      <c r="M130" s="2"/>
      <c r="N130" s="2"/>
      <c r="O130" s="2"/>
      <c r="P130" s="2"/>
      <c r="Q130" s="4"/>
      <c r="R130" s="2"/>
      <c r="S130" s="2"/>
      <c r="T130" s="2"/>
      <c r="U130" s="2"/>
      <c r="V130" s="2"/>
    </row>
    <row r="131" spans="1:23" ht="12" customHeight="1" x14ac:dyDescent="0.2">
      <c r="A131" s="71">
        <v>118428</v>
      </c>
      <c r="B131" s="71">
        <v>3</v>
      </c>
      <c r="C131" s="72" t="s">
        <v>146</v>
      </c>
      <c r="D131" s="76">
        <v>4733797</v>
      </c>
      <c r="E131" s="71" t="s">
        <v>34</v>
      </c>
      <c r="F131" s="71" t="s">
        <v>12</v>
      </c>
      <c r="G131" s="71">
        <v>100</v>
      </c>
      <c r="H131" s="73">
        <v>46038</v>
      </c>
      <c r="I131" s="74" t="s">
        <v>72</v>
      </c>
      <c r="J131" s="73">
        <v>46009</v>
      </c>
      <c r="K131" s="75">
        <v>1130753</v>
      </c>
      <c r="L131" s="2"/>
      <c r="M131" s="2"/>
      <c r="N131" s="2"/>
      <c r="O131" s="2"/>
      <c r="P131" s="2"/>
      <c r="Q131" s="4" t="s">
        <v>147</v>
      </c>
      <c r="R131" s="2">
        <v>1061000</v>
      </c>
      <c r="S131" s="2">
        <v>1270150</v>
      </c>
      <c r="T131" s="2">
        <f>S131*1</f>
        <v>1270150</v>
      </c>
      <c r="U131" s="2"/>
      <c r="V131" s="2"/>
      <c r="W131" s="3" t="s">
        <v>35</v>
      </c>
    </row>
    <row r="132" spans="1:23" ht="12" customHeight="1" x14ac:dyDescent="0.2">
      <c r="A132" s="71">
        <v>119983</v>
      </c>
      <c r="B132" s="71">
        <v>3</v>
      </c>
      <c r="C132" s="72" t="s">
        <v>183</v>
      </c>
      <c r="D132" s="76">
        <v>4735943</v>
      </c>
      <c r="E132" s="71" t="s">
        <v>34</v>
      </c>
      <c r="F132" s="71" t="s">
        <v>12</v>
      </c>
      <c r="G132" s="71">
        <v>100</v>
      </c>
      <c r="H132" s="73">
        <v>46038</v>
      </c>
      <c r="I132" s="74" t="s">
        <v>72</v>
      </c>
      <c r="J132" s="73">
        <v>46000</v>
      </c>
      <c r="K132" s="75">
        <v>357981</v>
      </c>
      <c r="L132" s="2"/>
      <c r="M132" s="2"/>
      <c r="N132" s="2"/>
      <c r="O132" s="2"/>
      <c r="P132" s="2"/>
      <c r="Q132" s="4" t="s">
        <v>184</v>
      </c>
      <c r="R132" s="2">
        <v>649000</v>
      </c>
      <c r="S132" s="2">
        <v>700800</v>
      </c>
      <c r="T132" s="2">
        <f>S132*1</f>
        <v>700800</v>
      </c>
      <c r="U132" s="2"/>
      <c r="V132" s="2"/>
      <c r="W132" s="3" t="s">
        <v>35</v>
      </c>
    </row>
    <row r="133" spans="1:23" ht="12" customHeight="1" x14ac:dyDescent="0.2">
      <c r="A133" s="71">
        <v>114030</v>
      </c>
      <c r="B133" s="71">
        <v>3</v>
      </c>
      <c r="C133" s="72" t="s">
        <v>51</v>
      </c>
      <c r="D133" s="76">
        <v>4736303</v>
      </c>
      <c r="E133" s="71" t="s">
        <v>34</v>
      </c>
      <c r="F133" s="71" t="s">
        <v>12</v>
      </c>
      <c r="G133" s="71">
        <v>95</v>
      </c>
      <c r="H133" s="73">
        <v>46038</v>
      </c>
      <c r="I133" s="74" t="s">
        <v>72</v>
      </c>
      <c r="J133" s="73">
        <v>46009</v>
      </c>
      <c r="K133" s="75">
        <v>889844</v>
      </c>
      <c r="L133" s="2"/>
      <c r="M133" s="2"/>
      <c r="N133" s="2"/>
      <c r="O133" s="2"/>
      <c r="P133" s="2"/>
      <c r="Q133" s="4" t="s">
        <v>161</v>
      </c>
      <c r="R133" s="2">
        <v>1159000</v>
      </c>
      <c r="S133" s="2">
        <v>1382850</v>
      </c>
      <c r="T133" s="2">
        <f>S133*0.95</f>
        <v>1313707.5</v>
      </c>
      <c r="U133" s="75">
        <v>140502</v>
      </c>
      <c r="V133" s="2">
        <f>S133*0.15</f>
        <v>207427.5</v>
      </c>
      <c r="W133" s="3" t="s">
        <v>35</v>
      </c>
    </row>
    <row r="134" spans="1:23" ht="12" customHeight="1" x14ac:dyDescent="0.2">
      <c r="A134" s="6"/>
      <c r="B134" s="6">
        <v>3</v>
      </c>
      <c r="C134" s="4" t="s">
        <v>297</v>
      </c>
      <c r="D134" s="34">
        <v>4740483</v>
      </c>
      <c r="E134" s="6" t="s">
        <v>35</v>
      </c>
      <c r="F134" s="6" t="s">
        <v>12</v>
      </c>
      <c r="G134" s="6">
        <v>95</v>
      </c>
      <c r="H134" s="19"/>
      <c r="I134" s="17">
        <v>29</v>
      </c>
      <c r="J134" s="18"/>
      <c r="K134" s="2"/>
      <c r="L134" s="2"/>
      <c r="M134" s="2"/>
      <c r="N134" s="2">
        <v>823400</v>
      </c>
      <c r="O134" s="2"/>
      <c r="P134" s="2"/>
      <c r="Q134" s="4"/>
      <c r="R134" s="2">
        <v>866700</v>
      </c>
      <c r="S134" s="2">
        <v>1065042</v>
      </c>
      <c r="T134" s="2">
        <f>S134*0.95</f>
        <v>1011789.8999999999</v>
      </c>
      <c r="U134" s="2">
        <v>130020</v>
      </c>
      <c r="V134" s="2">
        <f>S134*0.15</f>
        <v>159756.29999999999</v>
      </c>
      <c r="W134" s="3" t="s">
        <v>35</v>
      </c>
    </row>
    <row r="135" spans="1:23" ht="12" customHeight="1" x14ac:dyDescent="0.2">
      <c r="A135" s="6"/>
      <c r="B135" s="6"/>
      <c r="C135" s="4"/>
      <c r="D135" s="34"/>
      <c r="E135" s="6"/>
      <c r="F135" s="6"/>
      <c r="G135" s="6"/>
      <c r="H135" s="19"/>
      <c r="I135" s="17"/>
      <c r="J135" s="18"/>
      <c r="K135" s="2"/>
      <c r="L135" s="2"/>
      <c r="M135" s="2"/>
      <c r="N135" s="2"/>
      <c r="O135" s="2"/>
      <c r="P135" s="2"/>
      <c r="Q135" s="4"/>
      <c r="R135" s="2"/>
      <c r="S135" s="2"/>
      <c r="T135" s="2"/>
      <c r="U135" s="2"/>
      <c r="V135" s="2"/>
    </row>
    <row r="136" spans="1:23" ht="12" customHeight="1" x14ac:dyDescent="0.2">
      <c r="A136" s="39">
        <v>124177</v>
      </c>
      <c r="B136" s="39">
        <v>2</v>
      </c>
      <c r="C136" s="40" t="s">
        <v>391</v>
      </c>
      <c r="D136" s="41" t="s">
        <v>392</v>
      </c>
      <c r="E136" s="39" t="s">
        <v>35</v>
      </c>
      <c r="F136" s="39" t="s">
        <v>12</v>
      </c>
      <c r="G136" s="39">
        <v>95</v>
      </c>
      <c r="H136" s="43"/>
      <c r="I136" s="42">
        <v>30</v>
      </c>
      <c r="J136" s="44"/>
      <c r="K136" s="38"/>
      <c r="L136" s="38"/>
      <c r="M136" s="38"/>
      <c r="N136" s="38"/>
      <c r="O136" s="38">
        <v>679250</v>
      </c>
      <c r="P136" s="38"/>
      <c r="Q136" s="40" t="s">
        <v>393</v>
      </c>
      <c r="R136" s="38">
        <v>715000</v>
      </c>
      <c r="S136" s="38">
        <f>T136/0.95</f>
        <v>883000</v>
      </c>
      <c r="T136" s="38">
        <v>838850</v>
      </c>
      <c r="U136" s="38">
        <f>R136*0.15</f>
        <v>107250</v>
      </c>
      <c r="V136" s="38">
        <f>S136*0.15</f>
        <v>132450</v>
      </c>
      <c r="W136" s="40" t="s">
        <v>34</v>
      </c>
    </row>
    <row r="137" spans="1:23" ht="12" customHeight="1" x14ac:dyDescent="0.2">
      <c r="A137" s="6"/>
      <c r="B137" s="6"/>
      <c r="C137" s="4"/>
      <c r="D137" s="34"/>
      <c r="E137" s="6"/>
      <c r="F137" s="6"/>
      <c r="G137" s="6"/>
      <c r="H137" s="18"/>
      <c r="I137" s="6"/>
      <c r="J137" s="18"/>
      <c r="K137" s="2"/>
      <c r="L137" s="2"/>
      <c r="M137" s="2"/>
      <c r="N137" s="2"/>
      <c r="O137" s="2"/>
      <c r="P137" s="2"/>
      <c r="Q137" s="4"/>
      <c r="R137" s="2"/>
      <c r="S137" s="2"/>
      <c r="T137" s="2"/>
      <c r="U137" s="2"/>
      <c r="V137" s="2"/>
    </row>
    <row r="138" spans="1:23" ht="12" customHeight="1" x14ac:dyDescent="0.2">
      <c r="A138" s="77">
        <v>103815</v>
      </c>
      <c r="B138" s="77">
        <v>6</v>
      </c>
      <c r="C138" s="78" t="s">
        <v>39</v>
      </c>
      <c r="D138" s="82">
        <v>4931416</v>
      </c>
      <c r="E138" s="77" t="s">
        <v>34</v>
      </c>
      <c r="F138" s="77" t="s">
        <v>12</v>
      </c>
      <c r="G138" s="77" t="s">
        <v>25</v>
      </c>
      <c r="H138" s="80">
        <v>45923</v>
      </c>
      <c r="I138" s="79" t="s">
        <v>71</v>
      </c>
      <c r="J138" s="80">
        <v>45916</v>
      </c>
      <c r="K138" s="81">
        <v>1608257</v>
      </c>
      <c r="L138" s="2"/>
      <c r="M138" s="2"/>
      <c r="N138" s="2"/>
      <c r="O138" s="2"/>
      <c r="P138" s="2"/>
      <c r="Q138" s="40" t="s">
        <v>117</v>
      </c>
      <c r="R138" s="38">
        <v>750000</v>
      </c>
      <c r="S138" s="38">
        <v>1775000</v>
      </c>
      <c r="T138" s="38">
        <f>S138*0.95</f>
        <v>1686250</v>
      </c>
      <c r="U138" s="81">
        <v>241238</v>
      </c>
      <c r="V138" s="38">
        <f>S138*0.15</f>
        <v>266250</v>
      </c>
      <c r="W138" s="40" t="s">
        <v>34</v>
      </c>
    </row>
    <row r="139" spans="1:23" ht="12" customHeight="1" x14ac:dyDescent="0.2">
      <c r="A139" s="77">
        <v>121512</v>
      </c>
      <c r="B139" s="77">
        <v>6</v>
      </c>
      <c r="C139" s="78" t="s">
        <v>185</v>
      </c>
      <c r="D139" s="82">
        <v>4932471</v>
      </c>
      <c r="E139" s="77" t="s">
        <v>35</v>
      </c>
      <c r="F139" s="77" t="s">
        <v>12</v>
      </c>
      <c r="G139" s="77" t="s">
        <v>25</v>
      </c>
      <c r="H139" s="80">
        <v>46174</v>
      </c>
      <c r="I139" s="79" t="s">
        <v>160</v>
      </c>
      <c r="J139" s="80">
        <v>46154</v>
      </c>
      <c r="K139" s="81">
        <v>575700</v>
      </c>
      <c r="L139" s="38"/>
      <c r="M139" s="38"/>
      <c r="N139" s="38"/>
      <c r="O139" s="38"/>
      <c r="P139" s="38"/>
      <c r="Q139" s="40" t="s">
        <v>186</v>
      </c>
      <c r="R139" s="38">
        <v>481000</v>
      </c>
      <c r="S139" s="38">
        <v>606000</v>
      </c>
      <c r="T139" s="38">
        <v>575700</v>
      </c>
      <c r="U139" s="81">
        <v>86355</v>
      </c>
      <c r="V139" s="38">
        <v>79650</v>
      </c>
      <c r="W139" s="40" t="s">
        <v>34</v>
      </c>
    </row>
    <row r="140" spans="1:23" ht="12" customHeight="1" x14ac:dyDescent="0.2">
      <c r="A140" s="77">
        <v>115654</v>
      </c>
      <c r="B140" s="77">
        <v>6</v>
      </c>
      <c r="C140" s="78" t="s">
        <v>81</v>
      </c>
      <c r="D140" s="82">
        <v>4931955</v>
      </c>
      <c r="E140" s="77" t="s">
        <v>34</v>
      </c>
      <c r="F140" s="77" t="s">
        <v>12</v>
      </c>
      <c r="G140" s="77">
        <v>95</v>
      </c>
      <c r="H140" s="80">
        <v>46079</v>
      </c>
      <c r="I140" s="79" t="s">
        <v>72</v>
      </c>
      <c r="J140" s="80">
        <v>46056</v>
      </c>
      <c r="K140" s="81">
        <v>1749023</v>
      </c>
      <c r="L140" s="40"/>
      <c r="M140" s="40"/>
      <c r="N140" s="40"/>
      <c r="O140" s="40"/>
      <c r="P140" s="40"/>
      <c r="Q140" s="40" t="s">
        <v>162</v>
      </c>
      <c r="R140" s="38">
        <v>1449000</v>
      </c>
      <c r="S140" s="38">
        <v>1936842</v>
      </c>
      <c r="T140" s="38">
        <v>1840000</v>
      </c>
      <c r="U140" s="81">
        <v>262354</v>
      </c>
      <c r="V140" s="38">
        <f>S140*0.15</f>
        <v>290526.3</v>
      </c>
      <c r="W140" s="40" t="s">
        <v>34</v>
      </c>
    </row>
    <row r="141" spans="1:23" ht="12" customHeight="1" x14ac:dyDescent="0.2">
      <c r="A141" s="39">
        <v>122134</v>
      </c>
      <c r="B141" s="39">
        <v>6</v>
      </c>
      <c r="C141" s="40" t="s">
        <v>298</v>
      </c>
      <c r="D141" s="46">
        <v>4931351</v>
      </c>
      <c r="E141" s="39" t="s">
        <v>34</v>
      </c>
      <c r="F141" s="39" t="s">
        <v>12</v>
      </c>
      <c r="G141" s="39" t="s">
        <v>25</v>
      </c>
      <c r="H141" s="44">
        <v>47263</v>
      </c>
      <c r="I141" s="42" t="s">
        <v>300</v>
      </c>
      <c r="J141" s="44"/>
      <c r="K141" s="38"/>
      <c r="L141" s="40"/>
      <c r="M141" s="40"/>
      <c r="N141" s="38">
        <v>3207670</v>
      </c>
      <c r="O141" s="38"/>
      <c r="P141" s="38"/>
      <c r="Q141" s="40" t="s">
        <v>299</v>
      </c>
      <c r="R141" s="38">
        <v>3376500</v>
      </c>
      <c r="S141" s="38">
        <v>3814150</v>
      </c>
      <c r="T141" s="38">
        <v>3429728</v>
      </c>
      <c r="U141" s="38">
        <v>0</v>
      </c>
      <c r="V141" s="38">
        <v>0</v>
      </c>
      <c r="W141" s="40" t="s">
        <v>34</v>
      </c>
    </row>
    <row r="142" spans="1:23" ht="12" customHeight="1" x14ac:dyDescent="0.2">
      <c r="A142" s="6"/>
      <c r="B142" s="6"/>
      <c r="C142" s="4"/>
      <c r="D142" s="34"/>
      <c r="E142" s="6"/>
      <c r="F142" s="6"/>
      <c r="G142" s="6"/>
      <c r="H142" s="18"/>
      <c r="I142" s="6"/>
      <c r="J142" s="18"/>
      <c r="K142" s="2"/>
      <c r="L142" s="2"/>
      <c r="M142" s="2"/>
      <c r="N142" s="2"/>
      <c r="O142" s="2"/>
      <c r="P142" s="2"/>
      <c r="Q142" s="4"/>
      <c r="R142" s="2"/>
      <c r="S142" s="2"/>
      <c r="T142" s="2"/>
      <c r="U142" s="2"/>
      <c r="V142" s="2"/>
    </row>
    <row r="143" spans="1:23" ht="12" customHeight="1" x14ac:dyDescent="0.2">
      <c r="A143" s="71">
        <v>118999</v>
      </c>
      <c r="B143" s="71">
        <v>4</v>
      </c>
      <c r="C143" s="72" t="s">
        <v>187</v>
      </c>
      <c r="D143" s="76">
        <v>5034140</v>
      </c>
      <c r="E143" s="71" t="s">
        <v>34</v>
      </c>
      <c r="F143" s="71" t="s">
        <v>12</v>
      </c>
      <c r="G143" s="71">
        <v>100</v>
      </c>
      <c r="H143" s="73">
        <v>46138</v>
      </c>
      <c r="I143" s="74" t="s">
        <v>160</v>
      </c>
      <c r="J143" s="73">
        <v>46084</v>
      </c>
      <c r="K143" s="75">
        <v>1242356</v>
      </c>
      <c r="L143" s="2"/>
      <c r="M143" s="2"/>
      <c r="N143" s="2"/>
      <c r="O143" s="2"/>
      <c r="P143" s="2"/>
      <c r="Q143" s="4" t="s">
        <v>188</v>
      </c>
      <c r="R143" s="2">
        <v>1867000</v>
      </c>
      <c r="S143" s="2">
        <v>2428200</v>
      </c>
      <c r="T143" s="2">
        <f>S143</f>
        <v>2428200</v>
      </c>
      <c r="U143" s="2"/>
      <c r="V143" s="2"/>
      <c r="W143" s="3" t="s">
        <v>35</v>
      </c>
    </row>
    <row r="144" spans="1:23" ht="12" customHeight="1" x14ac:dyDescent="0.2">
      <c r="A144" s="6">
        <v>120816</v>
      </c>
      <c r="B144" s="6">
        <v>4</v>
      </c>
      <c r="C144" s="4" t="s">
        <v>335</v>
      </c>
      <c r="D144" s="34">
        <v>5030129</v>
      </c>
      <c r="E144" s="6" t="s">
        <v>35</v>
      </c>
      <c r="F144" s="6" t="s">
        <v>12</v>
      </c>
      <c r="G144" s="6">
        <v>80</v>
      </c>
      <c r="H144" s="18">
        <v>46737</v>
      </c>
      <c r="I144" s="17" t="s">
        <v>262</v>
      </c>
      <c r="J144" s="18"/>
      <c r="K144" s="2"/>
      <c r="L144" s="3"/>
      <c r="M144" s="2">
        <v>605040</v>
      </c>
      <c r="N144" s="2"/>
      <c r="O144" s="2"/>
      <c r="P144" s="2"/>
      <c r="Q144" s="4" t="s">
        <v>227</v>
      </c>
      <c r="R144" s="2">
        <v>756300</v>
      </c>
      <c r="S144" s="2">
        <v>932610</v>
      </c>
      <c r="T144" s="2">
        <f>S144*0.8</f>
        <v>746088</v>
      </c>
      <c r="U144" s="2"/>
      <c r="V144" s="2"/>
      <c r="W144" s="3" t="s">
        <v>35</v>
      </c>
    </row>
    <row r="145" spans="1:23" ht="12" customHeight="1" x14ac:dyDescent="0.2">
      <c r="A145" s="6">
        <v>123939</v>
      </c>
      <c r="B145" s="6">
        <v>4</v>
      </c>
      <c r="C145" s="4" t="s">
        <v>301</v>
      </c>
      <c r="D145" s="34">
        <v>5044251</v>
      </c>
      <c r="E145" s="6" t="s">
        <v>34</v>
      </c>
      <c r="F145" s="6" t="s">
        <v>12</v>
      </c>
      <c r="G145" s="6">
        <v>80</v>
      </c>
      <c r="H145" s="18">
        <v>47210</v>
      </c>
      <c r="I145" s="17" t="s">
        <v>300</v>
      </c>
      <c r="J145" s="18"/>
      <c r="K145" s="2"/>
      <c r="L145" s="3"/>
      <c r="M145" s="2"/>
      <c r="N145" s="2">
        <v>562715</v>
      </c>
      <c r="O145" s="2"/>
      <c r="P145" s="2"/>
      <c r="Q145" s="4" t="s">
        <v>302</v>
      </c>
      <c r="R145" s="2">
        <v>703400</v>
      </c>
      <c r="S145" s="2">
        <v>869081</v>
      </c>
      <c r="T145" s="2">
        <f>S145*0.8</f>
        <v>695264.8</v>
      </c>
      <c r="U145" s="2"/>
      <c r="V145" s="2"/>
      <c r="W145" s="3" t="s">
        <v>35</v>
      </c>
    </row>
    <row r="146" spans="1:23" ht="12" customHeight="1" x14ac:dyDescent="0.2">
      <c r="A146" s="6"/>
      <c r="B146" s="6"/>
      <c r="C146" s="4"/>
      <c r="D146" s="34"/>
      <c r="E146" s="6"/>
      <c r="F146" s="6"/>
      <c r="G146" s="6"/>
      <c r="H146" s="18"/>
      <c r="I146" s="6"/>
      <c r="J146" s="18"/>
      <c r="K146" s="2"/>
      <c r="L146" s="2"/>
      <c r="M146" s="2"/>
      <c r="N146" s="2"/>
      <c r="O146" s="2"/>
      <c r="P146" s="2"/>
      <c r="Q146" s="4"/>
      <c r="R146" s="2"/>
      <c r="S146" s="2"/>
      <c r="T146" s="2"/>
      <c r="U146" s="2"/>
      <c r="V146" s="2"/>
    </row>
    <row r="147" spans="1:23" ht="12" customHeight="1" x14ac:dyDescent="0.2">
      <c r="A147" s="6">
        <v>121540</v>
      </c>
      <c r="B147" s="6">
        <v>6</v>
      </c>
      <c r="C147" s="4" t="s">
        <v>189</v>
      </c>
      <c r="D147" s="34">
        <v>5132509</v>
      </c>
      <c r="E147" s="6" t="s">
        <v>34</v>
      </c>
      <c r="F147" s="6" t="s">
        <v>12</v>
      </c>
      <c r="G147" s="6">
        <v>100</v>
      </c>
      <c r="H147" s="19">
        <v>46204</v>
      </c>
      <c r="I147" s="17" t="s">
        <v>106</v>
      </c>
      <c r="J147" s="18"/>
      <c r="K147" s="2">
        <v>6405</v>
      </c>
      <c r="L147" s="2">
        <v>604000</v>
      </c>
      <c r="M147" s="2"/>
      <c r="N147" s="2"/>
      <c r="O147" s="2"/>
      <c r="P147" s="2"/>
      <c r="Q147" s="4" t="s">
        <v>265</v>
      </c>
      <c r="R147" s="2">
        <v>657000</v>
      </c>
      <c r="S147" s="2">
        <v>813400</v>
      </c>
      <c r="T147" s="2">
        <f>S147</f>
        <v>813400</v>
      </c>
      <c r="U147" s="2"/>
      <c r="V147" s="2"/>
      <c r="W147" s="3" t="s">
        <v>35</v>
      </c>
    </row>
    <row r="148" spans="1:23" ht="12" customHeight="1" x14ac:dyDescent="0.2">
      <c r="A148" s="6"/>
      <c r="B148" s="6"/>
      <c r="C148" s="4"/>
      <c r="D148" s="34"/>
      <c r="E148" s="6"/>
      <c r="F148" s="6"/>
      <c r="G148" s="6"/>
      <c r="H148" s="19"/>
      <c r="I148" s="17"/>
      <c r="J148" s="18"/>
      <c r="K148" s="2"/>
      <c r="L148" s="2"/>
      <c r="M148" s="2"/>
      <c r="N148" s="2"/>
      <c r="O148" s="2"/>
      <c r="P148" s="2"/>
      <c r="Q148" s="4"/>
      <c r="R148" s="2"/>
      <c r="S148" s="2"/>
      <c r="T148" s="2"/>
      <c r="U148" s="2"/>
      <c r="V148" s="2"/>
    </row>
    <row r="149" spans="1:23" ht="12" customHeight="1" x14ac:dyDescent="0.2">
      <c r="A149" s="71">
        <v>121007</v>
      </c>
      <c r="B149" s="71">
        <v>3</v>
      </c>
      <c r="C149" s="72" t="s">
        <v>190</v>
      </c>
      <c r="D149" s="76">
        <v>5243076</v>
      </c>
      <c r="E149" s="71" t="s">
        <v>35</v>
      </c>
      <c r="F149" s="71" t="s">
        <v>12</v>
      </c>
      <c r="G149" s="71">
        <v>95</v>
      </c>
      <c r="H149" s="73">
        <v>46091</v>
      </c>
      <c r="I149" s="74" t="s">
        <v>160</v>
      </c>
      <c r="J149" s="73">
        <v>46084</v>
      </c>
      <c r="K149" s="75">
        <v>726881</v>
      </c>
      <c r="L149" s="2"/>
      <c r="M149" s="2"/>
      <c r="N149" s="2"/>
      <c r="O149" s="2"/>
      <c r="P149" s="2"/>
      <c r="Q149" s="4" t="s">
        <v>191</v>
      </c>
      <c r="R149" s="2">
        <v>677000</v>
      </c>
      <c r="S149" s="2">
        <v>837400</v>
      </c>
      <c r="T149" s="2">
        <f>S149*0.95</f>
        <v>795530</v>
      </c>
      <c r="U149" s="75">
        <v>114771</v>
      </c>
      <c r="V149" s="2">
        <f>S149*0.15</f>
        <v>125610</v>
      </c>
      <c r="W149" s="3" t="s">
        <v>35</v>
      </c>
    </row>
    <row r="150" spans="1:23" ht="12" customHeight="1" x14ac:dyDescent="0.2">
      <c r="A150" s="39"/>
      <c r="B150" s="39">
        <v>3</v>
      </c>
      <c r="C150" s="40" t="s">
        <v>394</v>
      </c>
      <c r="D150" s="41" t="s">
        <v>395</v>
      </c>
      <c r="E150" s="39" t="s">
        <v>34</v>
      </c>
      <c r="F150" s="39" t="s">
        <v>12</v>
      </c>
      <c r="G150" s="39" t="s">
        <v>25</v>
      </c>
      <c r="H150" s="43"/>
      <c r="I150" s="42">
        <v>30</v>
      </c>
      <c r="J150" s="44"/>
      <c r="K150" s="38"/>
      <c r="L150" s="38"/>
      <c r="M150" s="38"/>
      <c r="N150" s="38"/>
      <c r="O150" s="38">
        <v>1140000</v>
      </c>
      <c r="P150" s="38"/>
      <c r="Q150" s="40" t="s">
        <v>396</v>
      </c>
      <c r="R150" s="38">
        <v>1351000</v>
      </c>
      <c r="S150" s="38">
        <f>T150/0.95</f>
        <v>1603650.5263157894</v>
      </c>
      <c r="T150" s="38">
        <v>1523468</v>
      </c>
      <c r="U150" s="38">
        <f>R150*0.15</f>
        <v>202650</v>
      </c>
      <c r="V150" s="38">
        <f>S150*0.15</f>
        <v>240547.5789473684</v>
      </c>
      <c r="W150" s="40" t="s">
        <v>34</v>
      </c>
    </row>
    <row r="151" spans="1:23" ht="12" customHeight="1" x14ac:dyDescent="0.2">
      <c r="A151" s="39"/>
      <c r="B151" s="39"/>
      <c r="C151" s="40"/>
      <c r="D151" s="41"/>
      <c r="E151" s="39"/>
      <c r="F151" s="39"/>
      <c r="G151" s="39"/>
      <c r="H151" s="43"/>
      <c r="I151" s="42"/>
      <c r="J151" s="44"/>
      <c r="K151" s="38"/>
      <c r="L151" s="38"/>
      <c r="M151" s="38"/>
      <c r="N151" s="38"/>
      <c r="O151" s="38"/>
      <c r="P151" s="38"/>
      <c r="Q151" s="40"/>
      <c r="R151" s="38"/>
      <c r="S151" s="38"/>
      <c r="T151" s="38"/>
      <c r="U151" s="38"/>
      <c r="V151" s="38"/>
      <c r="W151" s="45"/>
    </row>
    <row r="152" spans="1:23" ht="12" customHeight="1" x14ac:dyDescent="0.2">
      <c r="A152" s="6"/>
      <c r="B152" s="6">
        <v>10</v>
      </c>
      <c r="C152" s="4" t="s">
        <v>437</v>
      </c>
      <c r="D152" s="34">
        <v>5338085</v>
      </c>
      <c r="E152" s="6" t="s">
        <v>34</v>
      </c>
      <c r="F152" s="6"/>
      <c r="G152" s="6">
        <v>95</v>
      </c>
      <c r="H152" s="19"/>
      <c r="I152" s="17">
        <v>31</v>
      </c>
      <c r="J152" s="18"/>
      <c r="K152" s="2"/>
      <c r="L152" s="2"/>
      <c r="M152" s="2"/>
      <c r="N152" s="2"/>
      <c r="O152" s="2"/>
      <c r="P152" s="2">
        <v>2087000</v>
      </c>
      <c r="Q152" s="4" t="s">
        <v>438</v>
      </c>
      <c r="R152" s="2">
        <v>2087000</v>
      </c>
      <c r="S152" s="2">
        <v>2395700</v>
      </c>
      <c r="T152" s="2">
        <v>2275915</v>
      </c>
      <c r="U152" s="2">
        <f>R152*0.15</f>
        <v>313050</v>
      </c>
      <c r="V152" s="2">
        <f>S152*0.15</f>
        <v>359355</v>
      </c>
      <c r="W152" s="3" t="s">
        <v>35</v>
      </c>
    </row>
    <row r="153" spans="1:23" ht="12" customHeight="1" x14ac:dyDescent="0.2">
      <c r="A153" s="6"/>
      <c r="B153" s="6"/>
      <c r="C153" s="4"/>
      <c r="D153" s="34"/>
      <c r="E153" s="6"/>
      <c r="F153" s="6"/>
      <c r="G153" s="6"/>
      <c r="H153" s="18"/>
      <c r="I153" s="6"/>
      <c r="J153" s="18"/>
      <c r="K153" s="2"/>
      <c r="L153" s="2"/>
      <c r="M153" s="2"/>
      <c r="N153" s="2"/>
      <c r="O153" s="2"/>
      <c r="P153" s="2"/>
      <c r="Q153" s="4"/>
      <c r="R153" s="2"/>
      <c r="S153" s="2"/>
      <c r="T153" s="2"/>
      <c r="U153" s="2"/>
      <c r="V153" s="2"/>
    </row>
    <row r="154" spans="1:23" ht="12" customHeight="1" x14ac:dyDescent="0.2">
      <c r="A154" s="71">
        <v>117990</v>
      </c>
      <c r="B154" s="71">
        <v>7</v>
      </c>
      <c r="C154" s="72" t="s">
        <v>148</v>
      </c>
      <c r="D154" s="76">
        <v>5457750</v>
      </c>
      <c r="E154" s="71" t="s">
        <v>34</v>
      </c>
      <c r="F154" s="71" t="s">
        <v>12</v>
      </c>
      <c r="G154" s="71">
        <v>100</v>
      </c>
      <c r="H154" s="73">
        <v>46119</v>
      </c>
      <c r="I154" s="74" t="s">
        <v>160</v>
      </c>
      <c r="J154" s="73">
        <v>46098</v>
      </c>
      <c r="K154" s="75">
        <v>1399711</v>
      </c>
      <c r="L154" s="2"/>
      <c r="M154" s="2"/>
      <c r="N154" s="2"/>
      <c r="O154" s="2"/>
      <c r="P154" s="2"/>
      <c r="Q154" s="4" t="s">
        <v>149</v>
      </c>
      <c r="R154" s="2">
        <v>1963000</v>
      </c>
      <c r="S154" s="2">
        <v>2263000</v>
      </c>
      <c r="T154" s="2">
        <f>S154*1</f>
        <v>2263000</v>
      </c>
      <c r="U154" s="2"/>
      <c r="V154" s="2"/>
      <c r="W154" s="3" t="s">
        <v>35</v>
      </c>
    </row>
    <row r="155" spans="1:23" ht="12" customHeight="1" x14ac:dyDescent="0.2">
      <c r="A155" s="39">
        <v>120457</v>
      </c>
      <c r="B155" s="39">
        <v>7</v>
      </c>
      <c r="C155" s="40" t="s">
        <v>250</v>
      </c>
      <c r="D155" s="46">
        <v>5431611</v>
      </c>
      <c r="E155" s="39" t="s">
        <v>35</v>
      </c>
      <c r="F155" s="39" t="s">
        <v>12</v>
      </c>
      <c r="G155" s="39" t="s">
        <v>25</v>
      </c>
      <c r="H155" s="44">
        <v>46569</v>
      </c>
      <c r="I155" s="42" t="s">
        <v>254</v>
      </c>
      <c r="J155" s="44"/>
      <c r="K155" s="38"/>
      <c r="L155" s="38"/>
      <c r="M155" s="38">
        <v>748505</v>
      </c>
      <c r="Q155" s="40" t="s">
        <v>251</v>
      </c>
      <c r="R155" s="38">
        <v>787900</v>
      </c>
      <c r="S155" s="38">
        <v>970427</v>
      </c>
      <c r="T155" s="38">
        <f>S155*0.95</f>
        <v>921905.64999999991</v>
      </c>
      <c r="U155" s="38">
        <v>118185</v>
      </c>
      <c r="V155" s="38">
        <f>S155*0.15</f>
        <v>145564.04999999999</v>
      </c>
      <c r="W155" s="40" t="s">
        <v>34</v>
      </c>
    </row>
    <row r="156" spans="1:23" ht="12" customHeight="1" x14ac:dyDescent="0.2">
      <c r="A156" s="6"/>
      <c r="B156" s="6"/>
      <c r="C156" s="4"/>
      <c r="D156" s="34"/>
      <c r="E156" s="6"/>
      <c r="F156" s="6"/>
      <c r="G156" s="6"/>
      <c r="H156" s="18"/>
      <c r="I156" s="6"/>
      <c r="J156" s="18"/>
      <c r="K156" s="2"/>
      <c r="L156" s="2"/>
      <c r="M156" s="2"/>
      <c r="N156" s="2"/>
      <c r="O156" s="2"/>
      <c r="P156" s="2"/>
      <c r="Q156" s="4"/>
      <c r="R156" s="2"/>
      <c r="S156" s="2"/>
      <c r="T156" s="2"/>
      <c r="U156" s="2"/>
      <c r="V156" s="2"/>
    </row>
    <row r="157" spans="1:23" ht="12" customHeight="1" x14ac:dyDescent="0.2">
      <c r="A157" s="6">
        <v>120506</v>
      </c>
      <c r="B157" s="6">
        <v>7</v>
      </c>
      <c r="C157" s="4" t="s">
        <v>255</v>
      </c>
      <c r="D157" s="34">
        <v>5536197</v>
      </c>
      <c r="E157" s="6" t="s">
        <v>35</v>
      </c>
      <c r="F157" s="6"/>
      <c r="G157" s="6">
        <v>95</v>
      </c>
      <c r="H157" s="18">
        <v>46569</v>
      </c>
      <c r="I157" s="17" t="s">
        <v>254</v>
      </c>
      <c r="J157" s="18"/>
      <c r="K157" s="2"/>
      <c r="L157" s="2"/>
      <c r="M157" s="2">
        <v>4512120</v>
      </c>
      <c r="N157" s="2"/>
      <c r="O157" s="2"/>
      <c r="P157" s="2"/>
      <c r="Q157" s="4" t="s">
        <v>233</v>
      </c>
      <c r="R157" s="2">
        <v>4749600</v>
      </c>
      <c r="S157" s="2">
        <v>5263158</v>
      </c>
      <c r="T157" s="2">
        <f>S157*0.95</f>
        <v>5000000.0999999996</v>
      </c>
      <c r="U157" s="2">
        <v>712440</v>
      </c>
      <c r="V157" s="2">
        <v>789474</v>
      </c>
      <c r="W157" s="3" t="s">
        <v>35</v>
      </c>
    </row>
    <row r="158" spans="1:23" ht="12" customHeight="1" x14ac:dyDescent="0.2">
      <c r="A158" s="6"/>
      <c r="B158" s="6">
        <v>7</v>
      </c>
      <c r="C158" s="4" t="s">
        <v>464</v>
      </c>
      <c r="D158" s="34">
        <v>5533678</v>
      </c>
      <c r="E158" s="6" t="s">
        <v>35</v>
      </c>
      <c r="F158" s="6"/>
      <c r="G158" s="6">
        <v>95</v>
      </c>
      <c r="H158" s="18"/>
      <c r="I158" s="17">
        <v>31</v>
      </c>
      <c r="J158" s="18"/>
      <c r="K158" s="2"/>
      <c r="L158" s="2"/>
      <c r="M158" s="2"/>
      <c r="N158" s="2"/>
      <c r="O158" s="2"/>
      <c r="P158" s="2">
        <v>1739000</v>
      </c>
      <c r="Q158" s="4" t="s">
        <v>465</v>
      </c>
      <c r="R158" s="2">
        <v>1739000</v>
      </c>
      <c r="S158" s="2">
        <v>2039000</v>
      </c>
      <c r="T158" s="2">
        <v>1937050</v>
      </c>
      <c r="U158" s="2">
        <f>R158*0.15</f>
        <v>260850</v>
      </c>
      <c r="V158" s="2">
        <f>S158*0.15</f>
        <v>305850</v>
      </c>
      <c r="W158" s="3" t="s">
        <v>35</v>
      </c>
    </row>
    <row r="159" spans="1:23" ht="12" customHeight="1" x14ac:dyDescent="0.2">
      <c r="A159" s="6"/>
      <c r="B159" s="6"/>
      <c r="C159" s="4"/>
      <c r="D159" s="34"/>
      <c r="E159" s="6"/>
      <c r="F159" s="6"/>
      <c r="G159" s="6"/>
      <c r="H159" s="18"/>
      <c r="I159" s="6"/>
      <c r="J159" s="18"/>
      <c r="K159" s="2"/>
      <c r="L159" s="2"/>
      <c r="M159" s="2"/>
      <c r="N159" s="2"/>
      <c r="O159" s="2"/>
      <c r="P159" s="2"/>
      <c r="Q159" s="4"/>
      <c r="R159" s="2"/>
      <c r="S159" s="2"/>
      <c r="T159" s="2"/>
      <c r="U159" s="2"/>
      <c r="V159" s="2"/>
    </row>
    <row r="160" spans="1:23" ht="12" customHeight="1" x14ac:dyDescent="0.2">
      <c r="A160" s="71">
        <v>119037</v>
      </c>
      <c r="B160" s="71">
        <v>10</v>
      </c>
      <c r="C160" s="72" t="s">
        <v>192</v>
      </c>
      <c r="D160" s="76">
        <v>5631114</v>
      </c>
      <c r="E160" s="71" t="s">
        <v>34</v>
      </c>
      <c r="F160" s="71"/>
      <c r="G160" s="71">
        <v>100</v>
      </c>
      <c r="H160" s="73">
        <v>46058</v>
      </c>
      <c r="I160" s="74" t="s">
        <v>72</v>
      </c>
      <c r="J160" s="73" t="s">
        <v>77</v>
      </c>
      <c r="K160" s="75">
        <v>924872</v>
      </c>
      <c r="L160" s="2"/>
      <c r="M160" s="2"/>
      <c r="N160" s="2"/>
      <c r="O160" s="2"/>
      <c r="P160" s="2"/>
      <c r="Q160" s="4" t="s">
        <v>120</v>
      </c>
      <c r="R160" s="2">
        <v>984000</v>
      </c>
      <c r="S160" s="2">
        <v>1184000</v>
      </c>
      <c r="T160" s="2">
        <f>S160*1</f>
        <v>1184000</v>
      </c>
      <c r="U160" s="2"/>
      <c r="V160" s="2"/>
      <c r="W160" s="3" t="s">
        <v>35</v>
      </c>
    </row>
    <row r="161" spans="1:23" ht="12" customHeight="1" x14ac:dyDescent="0.2">
      <c r="A161" s="6"/>
      <c r="B161" s="6">
        <v>10</v>
      </c>
      <c r="C161" s="4" t="s">
        <v>397</v>
      </c>
      <c r="D161" s="33" t="s">
        <v>398</v>
      </c>
      <c r="E161" s="6" t="s">
        <v>34</v>
      </c>
      <c r="F161" s="6"/>
      <c r="G161" s="6">
        <v>80</v>
      </c>
      <c r="H161" s="18"/>
      <c r="I161" s="17">
        <v>30</v>
      </c>
      <c r="J161" s="18"/>
      <c r="K161" s="2"/>
      <c r="L161" s="2"/>
      <c r="M161" s="2"/>
      <c r="N161" s="2"/>
      <c r="O161" s="2">
        <v>1400000</v>
      </c>
      <c r="P161" s="2"/>
      <c r="Q161" s="4" t="s">
        <v>399</v>
      </c>
      <c r="R161" s="2">
        <v>1970000</v>
      </c>
      <c r="S161" s="2">
        <f>T161/0.8</f>
        <v>2270000</v>
      </c>
      <c r="T161" s="2">
        <v>1816000</v>
      </c>
      <c r="U161" s="2"/>
      <c r="V161" s="2"/>
      <c r="W161" s="3" t="s">
        <v>35</v>
      </c>
    </row>
    <row r="162" spans="1:23" ht="12" customHeight="1" x14ac:dyDescent="0.2">
      <c r="A162" s="6"/>
      <c r="B162" s="6"/>
      <c r="C162" s="4"/>
      <c r="D162" s="34"/>
      <c r="E162" s="6"/>
      <c r="F162" s="6"/>
      <c r="G162" s="6"/>
      <c r="H162" s="18"/>
      <c r="I162" s="6"/>
      <c r="J162" s="18"/>
      <c r="K162" s="2"/>
      <c r="L162" s="2"/>
      <c r="M162" s="2"/>
      <c r="N162" s="2"/>
      <c r="O162" s="2"/>
      <c r="P162" s="2"/>
      <c r="Q162" s="4"/>
      <c r="R162" s="2"/>
      <c r="S162" s="2"/>
      <c r="T162" s="2"/>
      <c r="U162" s="2"/>
      <c r="V162" s="2"/>
    </row>
    <row r="163" spans="1:23" ht="12" customHeight="1" x14ac:dyDescent="0.2">
      <c r="A163" s="6">
        <v>122103</v>
      </c>
      <c r="B163" s="6">
        <v>7</v>
      </c>
      <c r="C163" s="4" t="s">
        <v>303</v>
      </c>
      <c r="D163" s="34">
        <v>5738156</v>
      </c>
      <c r="E163" s="6" t="s">
        <v>34</v>
      </c>
      <c r="F163" s="6" t="s">
        <v>12</v>
      </c>
      <c r="G163" s="6">
        <v>80</v>
      </c>
      <c r="H163" s="18">
        <v>47183</v>
      </c>
      <c r="I163" s="17" t="s">
        <v>325</v>
      </c>
      <c r="J163" s="18"/>
      <c r="K163" s="2"/>
      <c r="L163" s="2"/>
      <c r="M163" s="2"/>
      <c r="N163" s="2">
        <v>2242000</v>
      </c>
      <c r="O163" s="2"/>
      <c r="P163" s="2"/>
      <c r="Q163" s="4" t="s">
        <v>304</v>
      </c>
      <c r="R163" s="2">
        <v>2802500</v>
      </c>
      <c r="S163" s="2">
        <v>3182750</v>
      </c>
      <c r="T163" s="2">
        <f>S163*0.8</f>
        <v>2546200</v>
      </c>
      <c r="U163" s="2"/>
      <c r="V163" s="2"/>
      <c r="W163" s="3" t="s">
        <v>35</v>
      </c>
    </row>
    <row r="164" spans="1:23" ht="12" customHeight="1" x14ac:dyDescent="0.2">
      <c r="A164" s="6"/>
      <c r="B164" s="6"/>
      <c r="C164" s="4"/>
      <c r="D164" s="34"/>
      <c r="E164" s="6"/>
      <c r="F164" s="6"/>
      <c r="G164" s="6"/>
      <c r="H164" s="18"/>
      <c r="I164" s="6"/>
      <c r="J164" s="18"/>
      <c r="K164" s="2"/>
      <c r="L164" s="2"/>
      <c r="M164" s="2"/>
      <c r="N164" s="2"/>
      <c r="O164" s="2"/>
      <c r="P164" s="2"/>
      <c r="Q164" s="4"/>
      <c r="R164" s="2"/>
      <c r="S164" s="2"/>
      <c r="T164" s="2"/>
      <c r="U164" s="2"/>
      <c r="V164" s="2"/>
    </row>
    <row r="165" spans="1:23" ht="12" customHeight="1" x14ac:dyDescent="0.2">
      <c r="A165" s="6">
        <v>122084</v>
      </c>
      <c r="B165" s="6">
        <v>10</v>
      </c>
      <c r="C165" s="4" t="s">
        <v>327</v>
      </c>
      <c r="D165" s="34">
        <v>5833256</v>
      </c>
      <c r="E165" s="6" t="s">
        <v>34</v>
      </c>
      <c r="F165" s="6"/>
      <c r="G165" s="6">
        <v>95</v>
      </c>
      <c r="H165" s="18">
        <v>46661</v>
      </c>
      <c r="I165" s="17" t="s">
        <v>262</v>
      </c>
      <c r="J165" s="18"/>
      <c r="K165" s="2"/>
      <c r="L165" s="2"/>
      <c r="M165" s="2">
        <v>957885</v>
      </c>
      <c r="N165" s="2"/>
      <c r="O165" s="2"/>
      <c r="P165" s="2"/>
      <c r="Q165" s="4"/>
      <c r="R165" s="2">
        <v>1008300</v>
      </c>
      <c r="S165" s="2">
        <v>1209545</v>
      </c>
      <c r="T165" s="2">
        <f>S165*0.95</f>
        <v>1149067.75</v>
      </c>
      <c r="U165" s="2">
        <v>151245</v>
      </c>
      <c r="V165" s="2">
        <f>S165*0.15</f>
        <v>181431.75</v>
      </c>
      <c r="W165" s="3" t="s">
        <v>35</v>
      </c>
    </row>
    <row r="166" spans="1:23" ht="12" customHeight="1" x14ac:dyDescent="0.2">
      <c r="A166" s="6"/>
      <c r="B166" s="6"/>
      <c r="C166" s="4"/>
      <c r="D166" s="34"/>
      <c r="E166" s="6"/>
      <c r="F166" s="6"/>
      <c r="G166" s="6"/>
      <c r="H166" s="18"/>
      <c r="I166" s="17"/>
      <c r="J166" s="18"/>
      <c r="K166" s="2"/>
      <c r="L166" s="2"/>
      <c r="M166" s="2"/>
      <c r="N166" s="2"/>
      <c r="O166" s="2"/>
      <c r="P166" s="2"/>
      <c r="Q166" s="4"/>
      <c r="R166" s="2"/>
      <c r="S166" s="2"/>
      <c r="T166" s="2"/>
      <c r="U166" s="2"/>
      <c r="V166" s="2"/>
    </row>
    <row r="167" spans="1:23" ht="12" customHeight="1" x14ac:dyDescent="0.2">
      <c r="A167" s="39">
        <v>126007</v>
      </c>
      <c r="B167" s="39">
        <v>6</v>
      </c>
      <c r="C167" s="40" t="s">
        <v>424</v>
      </c>
      <c r="D167" s="57">
        <v>5931134</v>
      </c>
      <c r="E167" s="39" t="s">
        <v>34</v>
      </c>
      <c r="F167" s="39" t="s">
        <v>12</v>
      </c>
      <c r="G167" s="39">
        <v>95</v>
      </c>
      <c r="H167" s="43">
        <v>48000</v>
      </c>
      <c r="I167" s="42" t="s">
        <v>476</v>
      </c>
      <c r="J167" s="44"/>
      <c r="K167" s="38"/>
      <c r="L167" s="40"/>
      <c r="M167" s="38"/>
      <c r="N167" s="40"/>
      <c r="O167" s="40"/>
      <c r="P167" s="38">
        <v>983000</v>
      </c>
      <c r="Q167" s="40"/>
      <c r="R167" s="38">
        <v>983000</v>
      </c>
      <c r="S167" s="38">
        <v>1183000</v>
      </c>
      <c r="T167" s="38">
        <v>1123850</v>
      </c>
      <c r="U167" s="38">
        <f>R167*0.15</f>
        <v>147450</v>
      </c>
      <c r="V167" s="38">
        <f>S167*0.15</f>
        <v>177450</v>
      </c>
      <c r="W167" s="40" t="s">
        <v>34</v>
      </c>
    </row>
    <row r="168" spans="1:23" s="45" customFormat="1" ht="12" customHeight="1" x14ac:dyDescent="0.2">
      <c r="A168" s="6"/>
      <c r="B168" s="6"/>
      <c r="C168" s="4"/>
      <c r="D168" s="34"/>
      <c r="E168" s="6"/>
      <c r="F168" s="6"/>
      <c r="G168" s="6"/>
      <c r="H168" s="18"/>
      <c r="I168" s="6"/>
      <c r="J168" s="18"/>
      <c r="K168" s="2"/>
      <c r="L168" s="2"/>
      <c r="M168" s="2"/>
      <c r="N168" s="2"/>
      <c r="O168" s="2"/>
      <c r="P168" s="2"/>
      <c r="Q168" s="4"/>
      <c r="R168" s="2"/>
      <c r="S168" s="2"/>
      <c r="T168" s="2"/>
      <c r="U168" s="2"/>
      <c r="V168" s="2"/>
    </row>
    <row r="169" spans="1:23" s="45" customFormat="1" ht="12" customHeight="1" x14ac:dyDescent="0.2">
      <c r="A169" s="6">
        <v>118990</v>
      </c>
      <c r="B169" s="6">
        <v>5</v>
      </c>
      <c r="C169" s="4" t="s">
        <v>193</v>
      </c>
      <c r="D169" s="34">
        <v>6036023</v>
      </c>
      <c r="E169" s="6" t="s">
        <v>35</v>
      </c>
      <c r="F169" s="6" t="s">
        <v>12</v>
      </c>
      <c r="G169" s="6">
        <v>95</v>
      </c>
      <c r="H169" s="18">
        <v>46185</v>
      </c>
      <c r="I169" s="17" t="s">
        <v>160</v>
      </c>
      <c r="J169" s="18" t="s">
        <v>77</v>
      </c>
      <c r="K169" s="2">
        <v>1706752</v>
      </c>
      <c r="L169" s="2"/>
      <c r="M169" s="4"/>
      <c r="N169" s="4"/>
      <c r="O169" s="4"/>
      <c r="P169" s="4"/>
      <c r="Q169" s="4" t="s">
        <v>194</v>
      </c>
      <c r="R169" s="2">
        <v>1803000</v>
      </c>
      <c r="S169" s="2">
        <v>2103000</v>
      </c>
      <c r="T169" s="2">
        <f>S169*0.95</f>
        <v>1997850</v>
      </c>
      <c r="U169" s="2">
        <v>270450</v>
      </c>
      <c r="V169" s="2">
        <f t="shared" ref="V169:V174" si="0">S169*0.15</f>
        <v>315450</v>
      </c>
      <c r="W169" s="3" t="s">
        <v>35</v>
      </c>
    </row>
    <row r="170" spans="1:23" s="45" customFormat="1" ht="12" customHeight="1" x14ac:dyDescent="0.2">
      <c r="A170" s="39">
        <v>120694</v>
      </c>
      <c r="B170" s="39">
        <v>5</v>
      </c>
      <c r="C170" s="40" t="s">
        <v>217</v>
      </c>
      <c r="D170" s="57">
        <v>6032133</v>
      </c>
      <c r="E170" s="39" t="s">
        <v>35</v>
      </c>
      <c r="F170" s="39" t="s">
        <v>12</v>
      </c>
      <c r="G170" s="39">
        <v>95</v>
      </c>
      <c r="H170" s="43">
        <v>46296</v>
      </c>
      <c r="I170" s="42" t="s">
        <v>208</v>
      </c>
      <c r="J170" s="44"/>
      <c r="K170" s="38"/>
      <c r="L170" s="38">
        <v>1283070</v>
      </c>
      <c r="M170" s="40"/>
      <c r="N170" s="40"/>
      <c r="O170" s="40"/>
      <c r="P170" s="40"/>
      <c r="Q170" s="40" t="s">
        <v>218</v>
      </c>
      <c r="R170" s="38">
        <v>1350600</v>
      </c>
      <c r="S170" s="38">
        <v>1603190</v>
      </c>
      <c r="T170" s="38">
        <f>S170*0.95</f>
        <v>1523030.5</v>
      </c>
      <c r="U170" s="38">
        <v>202590</v>
      </c>
      <c r="V170" s="38">
        <f t="shared" si="0"/>
        <v>240478.5</v>
      </c>
      <c r="W170" s="40" t="s">
        <v>34</v>
      </c>
    </row>
    <row r="171" spans="1:23" s="45" customFormat="1" ht="12" customHeight="1" x14ac:dyDescent="0.2">
      <c r="A171" s="6">
        <v>120724</v>
      </c>
      <c r="B171" s="6">
        <v>5</v>
      </c>
      <c r="C171" s="4" t="s">
        <v>225</v>
      </c>
      <c r="D171" s="34">
        <v>6037399</v>
      </c>
      <c r="E171" s="6" t="s">
        <v>34</v>
      </c>
      <c r="F171" s="6" t="s">
        <v>12</v>
      </c>
      <c r="G171" s="6">
        <v>95</v>
      </c>
      <c r="H171" s="18">
        <v>46569</v>
      </c>
      <c r="I171" s="17" t="s">
        <v>254</v>
      </c>
      <c r="J171" s="18"/>
      <c r="K171" s="2"/>
      <c r="L171" s="2"/>
      <c r="M171" s="2">
        <v>695020</v>
      </c>
      <c r="N171" s="4"/>
      <c r="O171" s="4"/>
      <c r="P171" s="4"/>
      <c r="Q171" s="4" t="s">
        <v>226</v>
      </c>
      <c r="R171" s="2">
        <v>731600</v>
      </c>
      <c r="S171" s="2">
        <v>902920</v>
      </c>
      <c r="T171" s="2">
        <f>S171*0.95</f>
        <v>857774</v>
      </c>
      <c r="U171" s="2">
        <v>109740</v>
      </c>
      <c r="V171" s="2">
        <f t="shared" si="0"/>
        <v>135438</v>
      </c>
      <c r="W171" s="3" t="s">
        <v>35</v>
      </c>
    </row>
    <row r="172" spans="1:23" ht="12" customHeight="1" x14ac:dyDescent="0.2">
      <c r="A172" s="39">
        <v>115541</v>
      </c>
      <c r="B172" s="39">
        <v>5</v>
      </c>
      <c r="C172" s="40" t="s">
        <v>84</v>
      </c>
      <c r="D172" s="57" t="s">
        <v>108</v>
      </c>
      <c r="E172" s="39" t="s">
        <v>34</v>
      </c>
      <c r="F172" s="39" t="s">
        <v>12</v>
      </c>
      <c r="G172" s="39">
        <v>95</v>
      </c>
      <c r="H172" s="43">
        <v>46171</v>
      </c>
      <c r="I172" s="42" t="s">
        <v>160</v>
      </c>
      <c r="J172" s="44"/>
      <c r="K172" s="38"/>
      <c r="L172" s="38">
        <v>2067168</v>
      </c>
      <c r="M172" s="40"/>
      <c r="N172" s="40"/>
      <c r="O172" s="40"/>
      <c r="P172" s="40"/>
      <c r="Q172" s="40" t="s">
        <v>85</v>
      </c>
      <c r="R172" s="38">
        <v>1391000</v>
      </c>
      <c r="S172" s="38">
        <v>2500000</v>
      </c>
      <c r="T172" s="38">
        <v>2375000</v>
      </c>
      <c r="U172" s="38">
        <v>208650</v>
      </c>
      <c r="V172" s="38">
        <f t="shared" si="0"/>
        <v>375000</v>
      </c>
      <c r="W172" s="40" t="s">
        <v>34</v>
      </c>
    </row>
    <row r="173" spans="1:23" ht="12" customHeight="1" x14ac:dyDescent="0.2">
      <c r="A173" s="39">
        <v>122100</v>
      </c>
      <c r="B173" s="39">
        <v>5</v>
      </c>
      <c r="C173" s="40" t="s">
        <v>305</v>
      </c>
      <c r="D173" s="57" t="s">
        <v>306</v>
      </c>
      <c r="E173" s="39" t="s">
        <v>34</v>
      </c>
      <c r="F173" s="39" t="s">
        <v>12</v>
      </c>
      <c r="G173" s="39">
        <v>95</v>
      </c>
      <c r="H173" s="43">
        <v>46846</v>
      </c>
      <c r="I173" s="42" t="s">
        <v>260</v>
      </c>
      <c r="J173" s="44"/>
      <c r="K173" s="38"/>
      <c r="L173" s="40"/>
      <c r="M173" s="38">
        <v>1710760</v>
      </c>
      <c r="N173" s="40"/>
      <c r="O173" s="40"/>
      <c r="P173" s="40"/>
      <c r="Q173" s="40" t="s">
        <v>307</v>
      </c>
      <c r="R173" s="38">
        <v>1800800</v>
      </c>
      <c r="S173" s="38">
        <v>2100800</v>
      </c>
      <c r="T173" s="38">
        <f>S173*0.95</f>
        <v>1995760</v>
      </c>
      <c r="U173" s="38">
        <v>270120</v>
      </c>
      <c r="V173" s="38">
        <f t="shared" si="0"/>
        <v>315120</v>
      </c>
      <c r="W173" s="40" t="s">
        <v>34</v>
      </c>
    </row>
    <row r="174" spans="1:23" ht="12" customHeight="1" x14ac:dyDescent="0.2">
      <c r="A174" s="6">
        <v>125618</v>
      </c>
      <c r="B174" s="6">
        <v>5</v>
      </c>
      <c r="C174" s="4" t="s">
        <v>460</v>
      </c>
      <c r="D174" s="34">
        <v>6032672</v>
      </c>
      <c r="E174" s="6" t="s">
        <v>34</v>
      </c>
      <c r="F174" s="6" t="s">
        <v>12</v>
      </c>
      <c r="G174" s="6">
        <v>95</v>
      </c>
      <c r="H174" s="18">
        <v>47849</v>
      </c>
      <c r="I174" s="17" t="s">
        <v>474</v>
      </c>
      <c r="J174" s="18"/>
      <c r="K174" s="2"/>
      <c r="L174" s="2"/>
      <c r="M174" s="2"/>
      <c r="N174" s="4"/>
      <c r="O174" s="4"/>
      <c r="P174" s="2">
        <v>1739000</v>
      </c>
      <c r="Q174" s="4" t="s">
        <v>461</v>
      </c>
      <c r="R174" s="2">
        <v>1739000</v>
      </c>
      <c r="S174" s="2">
        <v>2039000</v>
      </c>
      <c r="T174" s="2">
        <f>S174*0.95</f>
        <v>1937050</v>
      </c>
      <c r="U174" s="2">
        <f>R174*0.15</f>
        <v>260850</v>
      </c>
      <c r="V174" s="2">
        <f t="shared" si="0"/>
        <v>305850</v>
      </c>
      <c r="W174" s="3" t="s">
        <v>34</v>
      </c>
    </row>
    <row r="175" spans="1:23" ht="12" customHeight="1" x14ac:dyDescent="0.2">
      <c r="A175" s="6"/>
      <c r="B175" s="6"/>
      <c r="C175" s="4"/>
      <c r="D175" s="34"/>
      <c r="E175" s="6"/>
      <c r="F175" s="6"/>
      <c r="G175" s="6"/>
      <c r="H175" s="18"/>
      <c r="I175" s="6"/>
      <c r="J175" s="18"/>
      <c r="K175" s="2"/>
      <c r="L175" s="2"/>
      <c r="M175" s="2"/>
      <c r="N175" s="2"/>
      <c r="O175" s="2"/>
      <c r="P175" s="2"/>
      <c r="Q175" s="4"/>
      <c r="R175" s="2"/>
      <c r="S175" s="2"/>
      <c r="T175" s="2"/>
      <c r="U175" s="2"/>
      <c r="V175" s="2"/>
    </row>
    <row r="176" spans="1:23" ht="12" customHeight="1" x14ac:dyDescent="0.2">
      <c r="A176" s="6">
        <v>120366</v>
      </c>
      <c r="B176" s="6">
        <v>10</v>
      </c>
      <c r="C176" s="4" t="s">
        <v>92</v>
      </c>
      <c r="D176" s="34">
        <v>6135161</v>
      </c>
      <c r="E176" s="6" t="s">
        <v>34</v>
      </c>
      <c r="F176" s="6"/>
      <c r="G176" s="6">
        <v>80</v>
      </c>
      <c r="H176" s="18">
        <v>46388</v>
      </c>
      <c r="I176" s="17" t="s">
        <v>107</v>
      </c>
      <c r="J176" s="18"/>
      <c r="K176" s="2"/>
      <c r="L176" s="2">
        <v>811200</v>
      </c>
      <c r="M176" s="2"/>
      <c r="N176" s="2"/>
      <c r="O176" s="2"/>
      <c r="P176" s="2"/>
      <c r="Q176" s="4"/>
      <c r="R176" s="2">
        <v>1014000</v>
      </c>
      <c r="S176" s="2">
        <v>1216100</v>
      </c>
      <c r="T176" s="2">
        <f>S176*0.8</f>
        <v>972880</v>
      </c>
      <c r="U176" s="2"/>
      <c r="V176" s="2"/>
      <c r="W176" s="3" t="s">
        <v>35</v>
      </c>
    </row>
    <row r="177" spans="1:23" ht="12" customHeight="1" x14ac:dyDescent="0.2">
      <c r="A177" s="71">
        <v>119413</v>
      </c>
      <c r="B177" s="71">
        <v>10</v>
      </c>
      <c r="C177" s="72" t="s">
        <v>195</v>
      </c>
      <c r="D177" s="76">
        <v>6132030</v>
      </c>
      <c r="E177" s="71" t="s">
        <v>34</v>
      </c>
      <c r="F177" s="71"/>
      <c r="G177" s="71">
        <v>100</v>
      </c>
      <c r="H177" s="73">
        <v>46100</v>
      </c>
      <c r="I177" s="74" t="s">
        <v>72</v>
      </c>
      <c r="J177" s="73">
        <v>46093</v>
      </c>
      <c r="K177" s="75">
        <v>587916</v>
      </c>
      <c r="L177" s="2"/>
      <c r="M177" s="2"/>
      <c r="N177" s="2"/>
      <c r="O177" s="2"/>
      <c r="P177" s="2"/>
      <c r="Q177" s="4" t="s">
        <v>196</v>
      </c>
      <c r="R177" s="2">
        <v>508000</v>
      </c>
      <c r="S177" s="2">
        <v>634600</v>
      </c>
      <c r="T177" s="2">
        <v>784600</v>
      </c>
      <c r="U177" s="2"/>
      <c r="V177" s="2"/>
      <c r="W177" s="3" t="s">
        <v>35</v>
      </c>
    </row>
    <row r="178" spans="1:23" ht="12" customHeight="1" x14ac:dyDescent="0.2">
      <c r="A178" s="6">
        <v>122401</v>
      </c>
      <c r="B178" s="6">
        <v>10</v>
      </c>
      <c r="C178" s="4" t="s">
        <v>308</v>
      </c>
      <c r="D178" s="34">
        <v>6130038</v>
      </c>
      <c r="E178" s="6" t="s">
        <v>34</v>
      </c>
      <c r="F178" s="6"/>
      <c r="G178" s="6">
        <v>95</v>
      </c>
      <c r="H178" s="18">
        <v>47119</v>
      </c>
      <c r="I178" s="17" t="s">
        <v>325</v>
      </c>
      <c r="J178" s="18"/>
      <c r="K178" s="2"/>
      <c r="L178" s="2"/>
      <c r="M178" s="2"/>
      <c r="N178" s="2">
        <v>831250</v>
      </c>
      <c r="O178" s="2"/>
      <c r="P178" s="2"/>
      <c r="Q178" s="4"/>
      <c r="R178" s="2">
        <v>875000</v>
      </c>
      <c r="S178" s="2">
        <v>1075000</v>
      </c>
      <c r="T178" s="2">
        <f>S178*0.95</f>
        <v>1021250</v>
      </c>
      <c r="U178" s="2">
        <v>131250</v>
      </c>
      <c r="V178" s="2">
        <f>S178*0.15</f>
        <v>161250</v>
      </c>
      <c r="W178" s="3" t="s">
        <v>35</v>
      </c>
    </row>
    <row r="179" spans="1:23" ht="12" customHeight="1" x14ac:dyDescent="0.2">
      <c r="A179" s="6"/>
      <c r="B179" s="6">
        <v>10</v>
      </c>
      <c r="C179" s="4" t="s">
        <v>470</v>
      </c>
      <c r="D179" s="34">
        <v>6130585</v>
      </c>
      <c r="E179" s="6" t="s">
        <v>34</v>
      </c>
      <c r="F179" s="6"/>
      <c r="G179" s="6">
        <v>80</v>
      </c>
      <c r="H179" s="18"/>
      <c r="I179" s="17">
        <v>31</v>
      </c>
      <c r="J179" s="18"/>
      <c r="K179" s="2"/>
      <c r="L179" s="2"/>
      <c r="M179" s="2"/>
      <c r="N179" s="2"/>
      <c r="O179" s="2"/>
      <c r="P179" s="2">
        <v>2120250</v>
      </c>
      <c r="Q179" s="4"/>
      <c r="R179" s="2">
        <v>2120250</v>
      </c>
      <c r="S179" s="2">
        <v>2432275</v>
      </c>
      <c r="T179" s="2">
        <v>1945820</v>
      </c>
      <c r="U179" s="2"/>
      <c r="V179" s="2"/>
      <c r="W179" s="3" t="s">
        <v>35</v>
      </c>
    </row>
    <row r="180" spans="1:23" ht="12" customHeight="1" x14ac:dyDescent="0.2">
      <c r="A180" s="6"/>
      <c r="B180" s="6"/>
      <c r="C180" s="4"/>
      <c r="D180" s="34"/>
      <c r="E180" s="6"/>
      <c r="F180" s="6"/>
      <c r="G180" s="6"/>
      <c r="H180" s="18"/>
      <c r="I180" s="6"/>
      <c r="J180" s="18"/>
      <c r="K180" s="2"/>
      <c r="L180" s="2"/>
      <c r="M180" s="2"/>
      <c r="N180" s="2"/>
      <c r="O180" s="2"/>
      <c r="P180" s="2"/>
      <c r="Q180" s="4"/>
      <c r="R180" s="2"/>
      <c r="S180" s="2"/>
      <c r="T180" s="2"/>
      <c r="U180" s="2"/>
      <c r="V180" s="2"/>
    </row>
    <row r="181" spans="1:23" ht="12" customHeight="1" x14ac:dyDescent="0.2">
      <c r="A181" s="39">
        <v>122192</v>
      </c>
      <c r="B181" s="39">
        <v>2</v>
      </c>
      <c r="C181" s="40" t="s">
        <v>309</v>
      </c>
      <c r="D181" s="46">
        <v>6230253</v>
      </c>
      <c r="E181" s="39" t="s">
        <v>34</v>
      </c>
      <c r="F181" s="39" t="s">
        <v>12</v>
      </c>
      <c r="G181" s="39">
        <v>95</v>
      </c>
      <c r="H181" s="43">
        <v>47119</v>
      </c>
      <c r="I181" s="42" t="s">
        <v>325</v>
      </c>
      <c r="J181" s="44"/>
      <c r="K181" s="38"/>
      <c r="L181" s="38">
        <v>641250</v>
      </c>
      <c r="M181" s="38"/>
      <c r="N181" s="38"/>
      <c r="O181" s="38"/>
      <c r="P181" s="38"/>
      <c r="Q181" s="40"/>
      <c r="R181" s="38">
        <v>675300</v>
      </c>
      <c r="S181" s="38">
        <v>835368</v>
      </c>
      <c r="T181" s="38">
        <f>S181*0.95</f>
        <v>793599.6</v>
      </c>
      <c r="U181" s="38">
        <v>101295</v>
      </c>
      <c r="V181" s="38">
        <f>S181*0.15</f>
        <v>125305.2</v>
      </c>
      <c r="W181" s="40" t="s">
        <v>34</v>
      </c>
    </row>
    <row r="182" spans="1:23" ht="12" customHeight="1" x14ac:dyDescent="0.2">
      <c r="A182" s="6"/>
      <c r="B182" s="6"/>
      <c r="C182" s="4"/>
      <c r="D182" s="34"/>
      <c r="E182" s="6"/>
      <c r="F182" s="6"/>
      <c r="G182" s="6"/>
      <c r="H182" s="18"/>
      <c r="I182" s="6"/>
      <c r="J182" s="18"/>
      <c r="K182" s="2"/>
      <c r="L182" s="2"/>
      <c r="M182" s="2"/>
      <c r="N182" s="2"/>
      <c r="O182" s="2"/>
      <c r="P182" s="2"/>
      <c r="Q182" s="4"/>
      <c r="R182" s="2"/>
      <c r="S182" s="2"/>
      <c r="T182" s="2"/>
      <c r="U182" s="2"/>
      <c r="V182" s="2"/>
    </row>
    <row r="183" spans="1:23" ht="12" customHeight="1" x14ac:dyDescent="0.2">
      <c r="A183" s="71">
        <v>113849</v>
      </c>
      <c r="B183" s="71">
        <v>1</v>
      </c>
      <c r="C183" s="72" t="s">
        <v>60</v>
      </c>
      <c r="D183" s="76">
        <v>6333389</v>
      </c>
      <c r="E183" s="71" t="s">
        <v>34</v>
      </c>
      <c r="F183" s="71"/>
      <c r="G183" s="71">
        <v>80</v>
      </c>
      <c r="H183" s="73">
        <v>46079</v>
      </c>
      <c r="I183" s="74" t="s">
        <v>72</v>
      </c>
      <c r="J183" s="73">
        <v>46072</v>
      </c>
      <c r="K183" s="75">
        <v>909476</v>
      </c>
      <c r="L183" s="2"/>
      <c r="M183" s="2"/>
      <c r="N183" s="2"/>
      <c r="O183" s="2"/>
      <c r="P183" s="2"/>
      <c r="Q183" s="4"/>
      <c r="R183" s="2">
        <v>1304000</v>
      </c>
      <c r="S183" s="2">
        <v>1549600</v>
      </c>
      <c r="T183" s="2">
        <f>S183*0.8</f>
        <v>1239680</v>
      </c>
      <c r="U183" s="2"/>
      <c r="V183" s="2"/>
      <c r="W183" s="3" t="s">
        <v>35</v>
      </c>
    </row>
    <row r="184" spans="1:23" ht="12" customHeight="1" x14ac:dyDescent="0.2">
      <c r="A184" s="6"/>
      <c r="B184" s="6"/>
      <c r="C184" s="4"/>
      <c r="D184" s="34"/>
      <c r="E184" s="6"/>
      <c r="F184" s="6"/>
      <c r="G184" s="6"/>
      <c r="H184" s="18"/>
      <c r="I184" s="6"/>
      <c r="J184" s="18"/>
      <c r="K184" s="2"/>
      <c r="L184" s="2"/>
      <c r="M184" s="2"/>
      <c r="N184" s="2"/>
      <c r="O184" s="2"/>
      <c r="P184" s="2"/>
      <c r="Q184" s="4"/>
      <c r="R184" s="2"/>
      <c r="S184" s="2"/>
      <c r="T184" s="2"/>
      <c r="U184" s="2"/>
      <c r="V184" s="2"/>
    </row>
    <row r="185" spans="1:23" ht="12" customHeight="1" x14ac:dyDescent="0.2">
      <c r="A185" s="6">
        <v>122109</v>
      </c>
      <c r="B185" s="6">
        <v>5</v>
      </c>
      <c r="C185" s="4" t="s">
        <v>310</v>
      </c>
      <c r="D185" s="34">
        <v>6434711</v>
      </c>
      <c r="E185" s="6" t="s">
        <v>34</v>
      </c>
      <c r="F185" s="6"/>
      <c r="G185" s="6">
        <v>95</v>
      </c>
      <c r="H185" s="18">
        <v>47210</v>
      </c>
      <c r="I185" s="17" t="s">
        <v>300</v>
      </c>
      <c r="J185" s="18"/>
      <c r="K185" s="2"/>
      <c r="L185" s="2"/>
      <c r="M185" s="2"/>
      <c r="N185" s="2">
        <v>1072075</v>
      </c>
      <c r="O185" s="2"/>
      <c r="P185" s="2"/>
      <c r="Q185" s="4" t="s">
        <v>311</v>
      </c>
      <c r="R185" s="2">
        <v>928500</v>
      </c>
      <c r="S185" s="2">
        <v>1128500</v>
      </c>
      <c r="T185" s="2">
        <v>1072075</v>
      </c>
      <c r="U185" s="2">
        <v>169275</v>
      </c>
      <c r="V185" s="2">
        <v>169275</v>
      </c>
      <c r="W185" s="3" t="s">
        <v>35</v>
      </c>
    </row>
    <row r="186" spans="1:23" ht="12" customHeight="1" x14ac:dyDescent="0.2">
      <c r="A186" s="6"/>
      <c r="B186" s="6"/>
      <c r="C186" s="4"/>
      <c r="D186" s="34"/>
      <c r="E186" s="6"/>
      <c r="F186" s="6"/>
      <c r="G186" s="6"/>
      <c r="H186" s="18"/>
      <c r="I186" s="6"/>
      <c r="J186" s="18"/>
      <c r="K186" s="2"/>
      <c r="L186" s="2"/>
      <c r="M186" s="2"/>
      <c r="N186" s="2"/>
      <c r="O186" s="2"/>
      <c r="P186" s="2"/>
      <c r="Q186" s="4"/>
      <c r="R186" s="2"/>
      <c r="S186" s="2"/>
      <c r="T186" s="2"/>
      <c r="U186" s="2"/>
      <c r="V186" s="2"/>
    </row>
    <row r="187" spans="1:23" ht="12" customHeight="1" x14ac:dyDescent="0.2">
      <c r="A187" s="39">
        <v>122130</v>
      </c>
      <c r="B187" s="39">
        <v>6</v>
      </c>
      <c r="C187" s="40" t="s">
        <v>312</v>
      </c>
      <c r="D187" s="46">
        <v>6531946</v>
      </c>
      <c r="E187" s="39" t="s">
        <v>34</v>
      </c>
      <c r="F187" s="39" t="s">
        <v>12</v>
      </c>
      <c r="G187" s="39">
        <v>95</v>
      </c>
      <c r="H187" s="43">
        <v>46997</v>
      </c>
      <c r="I187" s="42" t="s">
        <v>270</v>
      </c>
      <c r="J187" s="44"/>
      <c r="K187" s="38"/>
      <c r="L187" s="38"/>
      <c r="M187" s="38"/>
      <c r="N187" s="38">
        <v>687510</v>
      </c>
      <c r="O187" s="38"/>
      <c r="P187" s="38"/>
      <c r="Q187" s="40"/>
      <c r="R187" s="38">
        <v>723700</v>
      </c>
      <c r="S187" s="38">
        <v>893440</v>
      </c>
      <c r="T187" s="38">
        <f>S187*0.95</f>
        <v>848768</v>
      </c>
      <c r="U187" s="38">
        <v>108555</v>
      </c>
      <c r="V187" s="38">
        <f>S187*0.15</f>
        <v>134016</v>
      </c>
      <c r="W187" s="40" t="s">
        <v>34</v>
      </c>
    </row>
    <row r="188" spans="1:23" ht="12" customHeight="1" x14ac:dyDescent="0.2">
      <c r="A188" s="6"/>
      <c r="B188" s="6"/>
      <c r="C188" s="4"/>
      <c r="D188" s="34"/>
      <c r="E188" s="6"/>
      <c r="F188" s="6"/>
      <c r="G188" s="6"/>
      <c r="H188" s="18"/>
      <c r="I188" s="6"/>
      <c r="J188" s="18"/>
      <c r="K188" s="2"/>
      <c r="L188" s="2"/>
      <c r="M188" s="2"/>
      <c r="N188" s="2"/>
      <c r="O188" s="2"/>
      <c r="P188" s="2"/>
      <c r="Q188" s="4"/>
      <c r="R188" s="2"/>
      <c r="S188" s="2"/>
      <c r="T188" s="2"/>
      <c r="U188" s="2"/>
      <c r="V188" s="2"/>
    </row>
    <row r="189" spans="1:23" ht="12" customHeight="1" x14ac:dyDescent="0.2">
      <c r="A189" s="6">
        <v>115499</v>
      </c>
      <c r="B189" s="6">
        <v>9</v>
      </c>
      <c r="C189" s="4" t="s">
        <v>87</v>
      </c>
      <c r="D189" s="34">
        <v>6633447</v>
      </c>
      <c r="E189" s="6" t="s">
        <v>34</v>
      </c>
      <c r="F189" s="6"/>
      <c r="G189" s="6">
        <v>95</v>
      </c>
      <c r="H189" s="18">
        <v>46478</v>
      </c>
      <c r="I189" s="17" t="s">
        <v>256</v>
      </c>
      <c r="J189" s="18"/>
      <c r="K189" s="2"/>
      <c r="L189" s="2">
        <v>1567168</v>
      </c>
      <c r="M189" s="2"/>
      <c r="N189" s="2"/>
      <c r="O189" s="2"/>
      <c r="P189" s="2"/>
      <c r="Q189" s="4" t="s">
        <v>88</v>
      </c>
      <c r="R189" s="2">
        <v>1391000</v>
      </c>
      <c r="S189" s="2">
        <v>1649650</v>
      </c>
      <c r="T189" s="2">
        <f>S189*0.95</f>
        <v>1567167.5</v>
      </c>
      <c r="U189" s="2">
        <v>208650</v>
      </c>
      <c r="V189" s="2">
        <f>S189*0.15</f>
        <v>247447.5</v>
      </c>
      <c r="W189" s="3" t="s">
        <v>35</v>
      </c>
    </row>
    <row r="190" spans="1:23" ht="12" customHeight="1" x14ac:dyDescent="0.2">
      <c r="A190" s="6">
        <v>119422</v>
      </c>
      <c r="B190" s="6">
        <v>9</v>
      </c>
      <c r="C190" s="4" t="s">
        <v>197</v>
      </c>
      <c r="D190" s="34">
        <v>6633889</v>
      </c>
      <c r="E190" s="6" t="s">
        <v>34</v>
      </c>
      <c r="F190" s="6"/>
      <c r="G190" s="6">
        <v>100</v>
      </c>
      <c r="H190" s="18">
        <v>46388</v>
      </c>
      <c r="I190" s="17" t="s">
        <v>107</v>
      </c>
      <c r="J190" s="18"/>
      <c r="K190" s="2"/>
      <c r="L190" s="2">
        <v>525000</v>
      </c>
      <c r="M190" s="2"/>
      <c r="N190" s="2"/>
      <c r="O190" s="2"/>
      <c r="P190" s="2"/>
      <c r="Q190" s="4" t="s">
        <v>209</v>
      </c>
      <c r="R190" s="2">
        <v>437000</v>
      </c>
      <c r="S190" s="2">
        <v>562000</v>
      </c>
      <c r="T190" s="2">
        <f>S190</f>
        <v>562000</v>
      </c>
      <c r="U190" s="2"/>
      <c r="V190" s="2"/>
      <c r="W190" s="3" t="s">
        <v>35</v>
      </c>
    </row>
    <row r="191" spans="1:23" ht="12" customHeight="1" x14ac:dyDescent="0.2">
      <c r="A191" s="6">
        <v>117984</v>
      </c>
      <c r="B191" s="6">
        <v>9</v>
      </c>
      <c r="C191" s="4" t="s">
        <v>150</v>
      </c>
      <c r="D191" s="34">
        <v>6633455</v>
      </c>
      <c r="E191" s="6" t="s">
        <v>34</v>
      </c>
      <c r="F191" s="6"/>
      <c r="G191" s="6">
        <v>100</v>
      </c>
      <c r="H191" s="18">
        <v>46478</v>
      </c>
      <c r="I191" s="17" t="s">
        <v>256</v>
      </c>
      <c r="J191" s="18"/>
      <c r="K191" s="2"/>
      <c r="L191" s="2">
        <v>637000</v>
      </c>
      <c r="M191" s="2"/>
      <c r="N191" s="2"/>
      <c r="O191" s="2"/>
      <c r="P191" s="2"/>
      <c r="Q191" s="4" t="s">
        <v>151</v>
      </c>
      <c r="R191" s="2">
        <v>637000</v>
      </c>
      <c r="S191" s="2">
        <v>789400</v>
      </c>
      <c r="T191" s="2">
        <f>S191</f>
        <v>789400</v>
      </c>
      <c r="U191" s="2"/>
      <c r="V191" s="2"/>
      <c r="W191" s="3" t="s">
        <v>35</v>
      </c>
    </row>
    <row r="192" spans="1:23" ht="12" customHeight="1" x14ac:dyDescent="0.2">
      <c r="A192" s="6">
        <v>122090</v>
      </c>
      <c r="B192" s="6">
        <v>9</v>
      </c>
      <c r="C192" s="4" t="s">
        <v>313</v>
      </c>
      <c r="D192" s="34">
        <v>6633161</v>
      </c>
      <c r="E192" s="6" t="s">
        <v>35</v>
      </c>
      <c r="F192" s="6"/>
      <c r="G192" s="6">
        <v>95</v>
      </c>
      <c r="H192" s="18">
        <v>47028</v>
      </c>
      <c r="I192" s="17" t="s">
        <v>293</v>
      </c>
      <c r="J192" s="18"/>
      <c r="K192" s="2"/>
      <c r="L192" s="2"/>
      <c r="M192" s="2"/>
      <c r="N192" s="2">
        <v>534660</v>
      </c>
      <c r="O192" s="2"/>
      <c r="P192" s="2"/>
      <c r="Q192" s="4" t="s">
        <v>314</v>
      </c>
      <c r="R192" s="2">
        <v>562800</v>
      </c>
      <c r="S192" s="2">
        <v>700363</v>
      </c>
      <c r="T192" s="2">
        <f>S192*0.95</f>
        <v>665344.85</v>
      </c>
      <c r="U192" s="2">
        <v>84420</v>
      </c>
      <c r="V192" s="2">
        <f>S192*0.15</f>
        <v>105054.45</v>
      </c>
      <c r="W192" s="3" t="s">
        <v>35</v>
      </c>
    </row>
    <row r="193" spans="1:23" ht="12" customHeight="1" x14ac:dyDescent="0.2">
      <c r="A193" s="6"/>
      <c r="B193" s="6"/>
      <c r="C193" s="4"/>
      <c r="D193" s="34"/>
      <c r="E193" s="6"/>
      <c r="F193" s="6"/>
      <c r="G193" s="6"/>
      <c r="H193" s="18"/>
      <c r="I193" s="6"/>
      <c r="J193" s="18"/>
      <c r="K193" s="2"/>
      <c r="L193" s="2"/>
      <c r="M193" s="2"/>
      <c r="N193" s="2"/>
      <c r="O193" s="2"/>
      <c r="P193" s="2"/>
      <c r="Q193" s="4"/>
      <c r="R193" s="2"/>
      <c r="S193" s="2"/>
      <c r="T193" s="2"/>
      <c r="U193" s="2"/>
      <c r="V193" s="2"/>
    </row>
    <row r="194" spans="1:23" ht="12" customHeight="1" x14ac:dyDescent="0.2">
      <c r="A194" s="71">
        <v>118361</v>
      </c>
      <c r="B194" s="71">
        <v>4</v>
      </c>
      <c r="C194" s="72" t="s">
        <v>83</v>
      </c>
      <c r="D194" s="76">
        <v>6730256</v>
      </c>
      <c r="E194" s="71" t="s">
        <v>34</v>
      </c>
      <c r="F194" s="71" t="s">
        <v>12</v>
      </c>
      <c r="G194" s="71">
        <v>95</v>
      </c>
      <c r="H194" s="73">
        <v>46148</v>
      </c>
      <c r="I194" s="74" t="s">
        <v>160</v>
      </c>
      <c r="J194" s="73">
        <v>46134</v>
      </c>
      <c r="K194" s="75">
        <v>1254357</v>
      </c>
      <c r="L194" s="2"/>
      <c r="M194" s="2"/>
      <c r="N194" s="2"/>
      <c r="O194" s="2"/>
      <c r="P194" s="2"/>
      <c r="Q194" s="4" t="s">
        <v>118</v>
      </c>
      <c r="R194" s="2">
        <v>1188000</v>
      </c>
      <c r="S194" s="2">
        <v>1416200</v>
      </c>
      <c r="T194" s="2">
        <f>S194*0.95</f>
        <v>1345390</v>
      </c>
      <c r="U194" s="75">
        <v>195123</v>
      </c>
      <c r="V194" s="2">
        <f>S194*0.15</f>
        <v>212430</v>
      </c>
      <c r="W194" s="3" t="s">
        <v>35</v>
      </c>
    </row>
    <row r="195" spans="1:23" ht="12" customHeight="1" x14ac:dyDescent="0.2">
      <c r="A195" s="71">
        <v>105556</v>
      </c>
      <c r="B195" s="71">
        <v>4</v>
      </c>
      <c r="C195" s="72" t="s">
        <v>131</v>
      </c>
      <c r="D195" s="76">
        <v>6740448</v>
      </c>
      <c r="E195" s="71" t="s">
        <v>35</v>
      </c>
      <c r="F195" s="71" t="s">
        <v>12</v>
      </c>
      <c r="G195" s="71">
        <v>100</v>
      </c>
      <c r="H195" s="73">
        <v>46135</v>
      </c>
      <c r="I195" s="74" t="s">
        <v>72</v>
      </c>
      <c r="J195" s="73">
        <v>46125</v>
      </c>
      <c r="K195" s="75">
        <v>1959000</v>
      </c>
      <c r="L195" s="2"/>
      <c r="M195" s="2"/>
      <c r="N195" s="2"/>
      <c r="O195" s="2"/>
      <c r="P195" s="2"/>
      <c r="Q195" s="4" t="s">
        <v>127</v>
      </c>
      <c r="R195" s="2">
        <v>1459000</v>
      </c>
      <c r="S195" s="2">
        <v>1459000</v>
      </c>
      <c r="T195" s="2">
        <v>1959000</v>
      </c>
      <c r="U195" s="2"/>
      <c r="V195" s="2"/>
      <c r="W195" s="3" t="s">
        <v>35</v>
      </c>
    </row>
    <row r="196" spans="1:23" ht="12" customHeight="1" x14ac:dyDescent="0.2">
      <c r="A196" s="71">
        <v>119501</v>
      </c>
      <c r="B196" s="71">
        <v>4</v>
      </c>
      <c r="C196" s="72" t="s">
        <v>61</v>
      </c>
      <c r="D196" s="76">
        <v>6732569</v>
      </c>
      <c r="E196" s="71" t="s">
        <v>34</v>
      </c>
      <c r="F196" s="71" t="s">
        <v>12</v>
      </c>
      <c r="G196" s="71">
        <v>95</v>
      </c>
      <c r="H196" s="73">
        <v>45960</v>
      </c>
      <c r="I196" s="74" t="s">
        <v>73</v>
      </c>
      <c r="J196" s="73">
        <v>45952</v>
      </c>
      <c r="K196" s="75">
        <v>1232055</v>
      </c>
      <c r="L196" s="2"/>
      <c r="M196" s="2"/>
      <c r="N196" s="2"/>
      <c r="O196" s="2"/>
      <c r="P196" s="2"/>
      <c r="Q196" s="4" t="s">
        <v>257</v>
      </c>
      <c r="R196" s="2">
        <v>1217000</v>
      </c>
      <c r="S196" s="2">
        <v>1449550</v>
      </c>
      <c r="T196" s="2">
        <f>S196*0.95</f>
        <v>1377072.5</v>
      </c>
      <c r="U196" s="75">
        <v>217433</v>
      </c>
      <c r="V196" s="2">
        <f>S196*0.15</f>
        <v>217432.5</v>
      </c>
      <c r="W196" s="3" t="s">
        <v>35</v>
      </c>
    </row>
    <row r="197" spans="1:23" ht="12" customHeight="1" x14ac:dyDescent="0.2">
      <c r="A197" s="6">
        <v>122129</v>
      </c>
      <c r="B197" s="6">
        <v>4</v>
      </c>
      <c r="C197" s="4" t="s">
        <v>215</v>
      </c>
      <c r="D197" s="34">
        <v>6732208</v>
      </c>
      <c r="E197" s="6" t="s">
        <v>34</v>
      </c>
      <c r="F197" s="6" t="s">
        <v>12</v>
      </c>
      <c r="G197" s="6">
        <v>95</v>
      </c>
      <c r="H197" s="18">
        <v>46478</v>
      </c>
      <c r="I197" s="17" t="s">
        <v>256</v>
      </c>
      <c r="J197" s="18"/>
      <c r="K197" s="2"/>
      <c r="L197" s="2">
        <v>1120240</v>
      </c>
      <c r="M197" s="2"/>
      <c r="N197" s="2"/>
      <c r="O197" s="2"/>
      <c r="P197" s="2"/>
      <c r="Q197" s="4" t="s">
        <v>216</v>
      </c>
      <c r="R197" s="2">
        <v>979200</v>
      </c>
      <c r="S197" s="2">
        <v>1179200</v>
      </c>
      <c r="T197" s="2">
        <f>S197*0.95</f>
        <v>1120240</v>
      </c>
      <c r="U197" s="2">
        <v>146880</v>
      </c>
      <c r="V197" s="2">
        <f>S197*0.15</f>
        <v>176880</v>
      </c>
      <c r="W197" s="3" t="s">
        <v>35</v>
      </c>
    </row>
    <row r="198" spans="1:23" ht="12" customHeight="1" x14ac:dyDescent="0.2">
      <c r="A198" s="6">
        <v>121755</v>
      </c>
      <c r="B198" s="6">
        <v>4</v>
      </c>
      <c r="C198" s="4" t="s">
        <v>269</v>
      </c>
      <c r="D198" s="34">
        <v>6737498</v>
      </c>
      <c r="E198" s="6" t="s">
        <v>35</v>
      </c>
      <c r="F198" s="6" t="s">
        <v>12</v>
      </c>
      <c r="G198" s="6" t="s">
        <v>25</v>
      </c>
      <c r="H198" s="19">
        <v>46965</v>
      </c>
      <c r="I198" s="17" t="s">
        <v>270</v>
      </c>
      <c r="J198" s="18"/>
      <c r="K198" s="2"/>
      <c r="L198" s="2"/>
      <c r="M198" s="2"/>
      <c r="N198" s="2">
        <v>1943035</v>
      </c>
      <c r="O198" s="2"/>
      <c r="P198" s="2"/>
      <c r="Q198" s="4" t="s">
        <v>271</v>
      </c>
      <c r="R198" s="2">
        <v>2045300</v>
      </c>
      <c r="S198" s="2">
        <v>2045300</v>
      </c>
      <c r="T198" s="2">
        <f>S198*0.95</f>
        <v>1943035</v>
      </c>
      <c r="U198" s="2">
        <v>306795</v>
      </c>
      <c r="V198" s="2">
        <f>S198*0.15</f>
        <v>306795</v>
      </c>
      <c r="W198" s="3" t="s">
        <v>35</v>
      </c>
    </row>
    <row r="199" spans="1:23" ht="12" customHeight="1" x14ac:dyDescent="0.2">
      <c r="A199" s="6"/>
      <c r="B199" s="6">
        <v>4</v>
      </c>
      <c r="C199" s="4" t="s">
        <v>457</v>
      </c>
      <c r="D199" s="34">
        <v>6730914</v>
      </c>
      <c r="E199" s="6" t="s">
        <v>34</v>
      </c>
      <c r="F199" s="6" t="s">
        <v>12</v>
      </c>
      <c r="G199" s="6" t="s">
        <v>25</v>
      </c>
      <c r="H199" s="19"/>
      <c r="I199" s="17">
        <v>31</v>
      </c>
      <c r="J199" s="18"/>
      <c r="K199" s="2"/>
      <c r="L199" s="2"/>
      <c r="M199" s="2"/>
      <c r="N199" s="2"/>
      <c r="O199" s="2"/>
      <c r="P199" s="2">
        <v>1398500</v>
      </c>
      <c r="Q199" s="4" t="s">
        <v>458</v>
      </c>
      <c r="R199" s="2">
        <v>1398500</v>
      </c>
      <c r="S199" s="2">
        <v>1658275</v>
      </c>
      <c r="T199" s="2">
        <f>S199*0.95</f>
        <v>1575361.25</v>
      </c>
      <c r="U199" s="2">
        <f>R199*0.15</f>
        <v>209775</v>
      </c>
      <c r="V199" s="2">
        <f>S199*0.15</f>
        <v>248741.25</v>
      </c>
      <c r="W199" s="3" t="s">
        <v>35</v>
      </c>
    </row>
    <row r="200" spans="1:23" ht="12" customHeight="1" x14ac:dyDescent="0.2">
      <c r="A200" s="6"/>
      <c r="B200" s="6"/>
      <c r="C200" s="4"/>
      <c r="D200" s="34"/>
      <c r="E200" s="6"/>
      <c r="F200" s="6"/>
      <c r="G200" s="6"/>
      <c r="H200" s="19"/>
      <c r="I200" s="17"/>
      <c r="J200" s="18"/>
      <c r="K200" s="2"/>
      <c r="L200" s="2"/>
      <c r="M200" s="2"/>
      <c r="N200" s="2"/>
      <c r="O200" s="2"/>
      <c r="P200" s="2"/>
      <c r="Q200" s="4"/>
      <c r="R200" s="2"/>
      <c r="S200" s="2"/>
      <c r="T200" s="2"/>
      <c r="U200" s="2"/>
      <c r="V200" s="2"/>
    </row>
    <row r="201" spans="1:23" ht="12" customHeight="1" x14ac:dyDescent="0.2">
      <c r="A201" s="71">
        <v>114050</v>
      </c>
      <c r="B201" s="71">
        <v>8</v>
      </c>
      <c r="C201" s="72" t="s">
        <v>62</v>
      </c>
      <c r="D201" s="76">
        <v>6841333</v>
      </c>
      <c r="E201" s="71" t="s">
        <v>34</v>
      </c>
      <c r="F201" s="71" t="s">
        <v>12</v>
      </c>
      <c r="G201" s="71">
        <v>95</v>
      </c>
      <c r="H201" s="73">
        <v>46006</v>
      </c>
      <c r="I201" s="74" t="s">
        <v>73</v>
      </c>
      <c r="J201" s="73">
        <v>46001</v>
      </c>
      <c r="K201" s="75">
        <v>898235</v>
      </c>
      <c r="L201" s="2"/>
      <c r="M201" s="2"/>
      <c r="N201" s="2"/>
      <c r="O201" s="2"/>
      <c r="P201" s="2"/>
      <c r="Q201" s="4" t="s">
        <v>159</v>
      </c>
      <c r="R201" s="2">
        <v>987000</v>
      </c>
      <c r="S201" s="2">
        <v>1187000</v>
      </c>
      <c r="T201" s="2">
        <f>S201*0.95</f>
        <v>1127650</v>
      </c>
      <c r="U201" s="75">
        <v>141827</v>
      </c>
      <c r="V201" s="2">
        <f>S201*0.15</f>
        <v>178050</v>
      </c>
      <c r="W201" s="3" t="s">
        <v>35</v>
      </c>
    </row>
    <row r="202" spans="1:23" ht="12" customHeight="1" x14ac:dyDescent="0.2">
      <c r="A202" s="6"/>
      <c r="B202" s="6">
        <v>8</v>
      </c>
      <c r="C202" s="4" t="s">
        <v>426</v>
      </c>
      <c r="D202" s="34">
        <v>6831729</v>
      </c>
      <c r="E202" s="6" t="s">
        <v>34</v>
      </c>
      <c r="F202" s="6" t="s">
        <v>12</v>
      </c>
      <c r="G202" s="6">
        <v>80</v>
      </c>
      <c r="H202" s="19"/>
      <c r="I202" s="17">
        <v>31</v>
      </c>
      <c r="J202" s="18"/>
      <c r="K202" s="2"/>
      <c r="L202" s="2"/>
      <c r="M202" s="2"/>
      <c r="N202" s="2"/>
      <c r="O202" s="2"/>
      <c r="P202" s="2">
        <v>2348000</v>
      </c>
      <c r="Q202" s="4" t="s">
        <v>427</v>
      </c>
      <c r="R202" s="2">
        <v>2348000</v>
      </c>
      <c r="S202" s="2">
        <v>3185825</v>
      </c>
      <c r="T202" s="2">
        <f>S202*0.8</f>
        <v>2548660</v>
      </c>
      <c r="U202" s="2"/>
      <c r="V202" s="2"/>
      <c r="W202" s="3" t="s">
        <v>35</v>
      </c>
    </row>
    <row r="203" spans="1:23" ht="12" customHeight="1" x14ac:dyDescent="0.2">
      <c r="A203" s="6"/>
      <c r="B203" s="6">
        <v>8</v>
      </c>
      <c r="C203" s="4" t="s">
        <v>428</v>
      </c>
      <c r="D203" s="34">
        <v>6833152</v>
      </c>
      <c r="E203" s="6" t="s">
        <v>34</v>
      </c>
      <c r="F203" s="6" t="s">
        <v>12</v>
      </c>
      <c r="G203" s="6">
        <v>95</v>
      </c>
      <c r="H203" s="19"/>
      <c r="I203" s="17">
        <v>31</v>
      </c>
      <c r="J203" s="18"/>
      <c r="K203" s="2"/>
      <c r="L203" s="2"/>
      <c r="M203" s="2"/>
      <c r="N203" s="2"/>
      <c r="O203" s="2"/>
      <c r="P203" s="2">
        <v>1652000</v>
      </c>
      <c r="Q203" s="4" t="s">
        <v>429</v>
      </c>
      <c r="R203" s="2">
        <v>1652000</v>
      </c>
      <c r="S203" s="2">
        <v>1949800</v>
      </c>
      <c r="T203" s="2">
        <f>S203*0.95</f>
        <v>1852310</v>
      </c>
      <c r="U203" s="2">
        <f>R203*0.15</f>
        <v>247800</v>
      </c>
      <c r="V203" s="2">
        <f>S203*0.15</f>
        <v>292470</v>
      </c>
      <c r="W203" s="3" t="s">
        <v>35</v>
      </c>
    </row>
    <row r="204" spans="1:23" ht="12" customHeight="1" x14ac:dyDescent="0.2">
      <c r="A204" s="6"/>
      <c r="B204" s="6"/>
      <c r="C204" s="4"/>
      <c r="D204" s="34"/>
      <c r="E204" s="6"/>
      <c r="F204" s="6"/>
      <c r="G204" s="6"/>
      <c r="H204" s="18"/>
      <c r="I204" s="6"/>
      <c r="J204" s="18"/>
      <c r="K204" s="2"/>
      <c r="L204" s="2"/>
      <c r="M204" s="2"/>
      <c r="N204" s="2"/>
      <c r="O204" s="2"/>
      <c r="P204" s="2"/>
      <c r="Q204" s="4"/>
      <c r="R204" s="2"/>
      <c r="S204" s="2"/>
      <c r="T204" s="2"/>
      <c r="U204" s="2"/>
      <c r="V204" s="2"/>
    </row>
    <row r="205" spans="1:23" ht="12" customHeight="1" x14ac:dyDescent="0.2">
      <c r="A205" s="71">
        <v>120885</v>
      </c>
      <c r="B205" s="71">
        <v>1</v>
      </c>
      <c r="C205" s="72" t="s">
        <v>253</v>
      </c>
      <c r="D205" s="76">
        <v>6930158</v>
      </c>
      <c r="E205" s="71" t="s">
        <v>34</v>
      </c>
      <c r="F205" s="71" t="s">
        <v>12</v>
      </c>
      <c r="G205" s="71">
        <v>95</v>
      </c>
      <c r="H205" s="73">
        <v>46147</v>
      </c>
      <c r="I205" s="74" t="s">
        <v>160</v>
      </c>
      <c r="J205" s="73">
        <v>46142</v>
      </c>
      <c r="K205" s="75">
        <v>893809</v>
      </c>
      <c r="L205" s="2"/>
      <c r="M205" s="2"/>
      <c r="N205" s="2"/>
      <c r="O205" s="2"/>
      <c r="P205" s="2"/>
      <c r="Q205" s="4"/>
      <c r="R205" s="2">
        <v>928500</v>
      </c>
      <c r="S205" s="2">
        <v>1128500</v>
      </c>
      <c r="T205" s="2">
        <f>S205*0.95</f>
        <v>1072075</v>
      </c>
      <c r="U205" s="75">
        <v>141124</v>
      </c>
      <c r="V205" s="2">
        <f>S205*0.15</f>
        <v>169275</v>
      </c>
      <c r="W205" s="3" t="s">
        <v>35</v>
      </c>
    </row>
    <row r="206" spans="1:23" ht="12" customHeight="1" x14ac:dyDescent="0.2">
      <c r="A206" s="39">
        <v>115517</v>
      </c>
      <c r="B206" s="39">
        <v>1</v>
      </c>
      <c r="C206" s="40" t="s">
        <v>105</v>
      </c>
      <c r="D206" s="46">
        <v>6933327</v>
      </c>
      <c r="E206" s="39" t="s">
        <v>34</v>
      </c>
      <c r="F206" s="39" t="s">
        <v>12</v>
      </c>
      <c r="G206" s="39" t="s">
        <v>25</v>
      </c>
      <c r="H206" s="44">
        <v>46388</v>
      </c>
      <c r="I206" s="42" t="s">
        <v>107</v>
      </c>
      <c r="J206" s="44"/>
      <c r="K206" s="38"/>
      <c r="L206" s="38">
        <v>2239150</v>
      </c>
      <c r="M206" s="38"/>
      <c r="N206" s="38"/>
      <c r="O206" s="38"/>
      <c r="P206" s="38"/>
      <c r="Q206" s="40"/>
      <c r="R206" s="38">
        <v>2357000</v>
      </c>
      <c r="S206" s="38">
        <v>2692700</v>
      </c>
      <c r="T206" s="38">
        <f>S206*0.95</f>
        <v>2558065</v>
      </c>
      <c r="U206" s="38">
        <v>337601</v>
      </c>
      <c r="V206" s="38">
        <f>S206*0.15</f>
        <v>403905</v>
      </c>
      <c r="W206" s="40" t="s">
        <v>34</v>
      </c>
    </row>
    <row r="207" spans="1:23" ht="12" customHeight="1" x14ac:dyDescent="0.2">
      <c r="A207" s="39"/>
      <c r="B207" s="39">
        <v>1</v>
      </c>
      <c r="C207" s="40" t="s">
        <v>447</v>
      </c>
      <c r="D207" s="46">
        <v>6932878</v>
      </c>
      <c r="E207" s="39" t="s">
        <v>34</v>
      </c>
      <c r="F207" s="39" t="s">
        <v>12</v>
      </c>
      <c r="G207" s="39" t="s">
        <v>25</v>
      </c>
      <c r="H207" s="44"/>
      <c r="I207" s="42">
        <v>31</v>
      </c>
      <c r="J207" s="44"/>
      <c r="K207" s="38"/>
      <c r="L207" s="38"/>
      <c r="M207" s="38"/>
      <c r="N207" s="38"/>
      <c r="O207" s="38"/>
      <c r="P207" s="38">
        <v>811500</v>
      </c>
      <c r="Q207" s="40"/>
      <c r="R207" s="38">
        <v>811500</v>
      </c>
      <c r="S207" s="38">
        <v>998800</v>
      </c>
      <c r="T207" s="38">
        <v>948860</v>
      </c>
      <c r="U207" s="38">
        <f>R207*0.15</f>
        <v>121725</v>
      </c>
      <c r="V207" s="38">
        <f>S207*0.15</f>
        <v>149820</v>
      </c>
      <c r="W207" s="45" t="s">
        <v>34</v>
      </c>
    </row>
    <row r="208" spans="1:23" s="45" customFormat="1" ht="12" customHeight="1" x14ac:dyDescent="0.2">
      <c r="A208" s="6"/>
      <c r="B208" s="6"/>
      <c r="C208" s="4"/>
      <c r="D208" s="34"/>
      <c r="E208" s="6"/>
      <c r="F208" s="6"/>
      <c r="G208" s="6"/>
      <c r="H208" s="18"/>
      <c r="I208" s="6"/>
      <c r="J208" s="18"/>
      <c r="K208" s="2"/>
      <c r="L208" s="2"/>
      <c r="M208" s="2"/>
      <c r="N208" s="2"/>
      <c r="O208" s="2"/>
      <c r="P208" s="2"/>
      <c r="Q208" s="4"/>
      <c r="R208" s="2"/>
      <c r="S208" s="2"/>
      <c r="T208" s="2"/>
      <c r="U208" s="2"/>
      <c r="V208" s="2"/>
    </row>
    <row r="209" spans="1:23" ht="12" customHeight="1" x14ac:dyDescent="0.2">
      <c r="A209" s="71">
        <v>119291</v>
      </c>
      <c r="B209" s="71">
        <v>3</v>
      </c>
      <c r="C209" s="72" t="s">
        <v>198</v>
      </c>
      <c r="D209" s="76">
        <v>7032285</v>
      </c>
      <c r="E209" s="71" t="s">
        <v>34</v>
      </c>
      <c r="F209" s="71" t="s">
        <v>12</v>
      </c>
      <c r="G209" s="71">
        <v>100</v>
      </c>
      <c r="H209" s="73">
        <v>46142</v>
      </c>
      <c r="I209" s="74" t="s">
        <v>73</v>
      </c>
      <c r="J209" s="73">
        <v>46135</v>
      </c>
      <c r="K209" s="75">
        <v>793685</v>
      </c>
      <c r="L209" s="2"/>
      <c r="M209" s="2"/>
      <c r="N209" s="2"/>
      <c r="O209" s="2"/>
      <c r="P209" s="2"/>
      <c r="Q209" s="4" t="s">
        <v>199</v>
      </c>
      <c r="R209" s="2">
        <v>975000</v>
      </c>
      <c r="S209" s="2">
        <v>1175000</v>
      </c>
      <c r="T209" s="2">
        <f>S209</f>
        <v>1175000</v>
      </c>
      <c r="U209" s="2"/>
      <c r="V209" s="2"/>
      <c r="W209" s="3" t="s">
        <v>35</v>
      </c>
    </row>
    <row r="210" spans="1:23" ht="12" customHeight="1" x14ac:dyDescent="0.2">
      <c r="A210" s="39">
        <v>120748</v>
      </c>
      <c r="B210" s="39">
        <v>3</v>
      </c>
      <c r="C210" s="40" t="s">
        <v>229</v>
      </c>
      <c r="D210" s="46">
        <v>7030975</v>
      </c>
      <c r="E210" s="39" t="s">
        <v>34</v>
      </c>
      <c r="F210" s="39" t="s">
        <v>12</v>
      </c>
      <c r="G210" s="39">
        <v>95</v>
      </c>
      <c r="H210" s="44"/>
      <c r="I210" s="42" t="s">
        <v>222</v>
      </c>
      <c r="J210" s="44"/>
      <c r="K210" s="38"/>
      <c r="L210" s="38"/>
      <c r="M210" s="38">
        <v>695020</v>
      </c>
      <c r="N210" s="38"/>
      <c r="O210" s="38"/>
      <c r="P210" s="38"/>
      <c r="Q210" s="40" t="s">
        <v>230</v>
      </c>
      <c r="R210" s="38">
        <v>731600</v>
      </c>
      <c r="S210" s="38">
        <v>902920</v>
      </c>
      <c r="T210" s="38">
        <v>695020</v>
      </c>
      <c r="U210" s="38">
        <v>109740</v>
      </c>
      <c r="V210" s="38">
        <f>S210*0.15</f>
        <v>135438</v>
      </c>
      <c r="W210" s="40" t="s">
        <v>34</v>
      </c>
    </row>
    <row r="211" spans="1:23" ht="12" customHeight="1" x14ac:dyDescent="0.2">
      <c r="A211" s="6"/>
      <c r="B211" s="6"/>
      <c r="C211" s="4"/>
      <c r="D211" s="34"/>
      <c r="E211" s="6"/>
      <c r="F211" s="6"/>
      <c r="G211" s="6"/>
      <c r="H211" s="18"/>
      <c r="I211" s="6"/>
      <c r="J211" s="18"/>
      <c r="K211" s="38"/>
      <c r="L211" s="38"/>
      <c r="M211" s="38"/>
      <c r="N211" s="38"/>
      <c r="O211" s="38"/>
      <c r="P211" s="38"/>
      <c r="Q211" s="4"/>
      <c r="R211" s="2"/>
      <c r="S211" s="2"/>
      <c r="T211" s="2"/>
      <c r="U211" s="2"/>
      <c r="V211" s="2"/>
    </row>
    <row r="212" spans="1:23" ht="12" customHeight="1" x14ac:dyDescent="0.2">
      <c r="A212" s="6">
        <v>117614</v>
      </c>
      <c r="B212" s="6">
        <v>9</v>
      </c>
      <c r="C212" s="4" t="s">
        <v>138</v>
      </c>
      <c r="D212" s="34">
        <v>7135769</v>
      </c>
      <c r="E212" s="6" t="s">
        <v>34</v>
      </c>
      <c r="F212" s="6" t="s">
        <v>12</v>
      </c>
      <c r="G212" s="6">
        <v>100</v>
      </c>
      <c r="H212" s="18">
        <v>46303</v>
      </c>
      <c r="I212" s="17" t="s">
        <v>208</v>
      </c>
      <c r="J212" s="18"/>
      <c r="K212" s="2"/>
      <c r="L212" s="2">
        <v>778960</v>
      </c>
      <c r="M212" s="2"/>
      <c r="N212" s="2"/>
      <c r="O212" s="2"/>
      <c r="P212" s="2"/>
      <c r="Q212" s="4" t="s">
        <v>139</v>
      </c>
      <c r="R212" s="2">
        <v>628300</v>
      </c>
      <c r="S212" s="2">
        <v>778960</v>
      </c>
      <c r="T212" s="2">
        <f>S212*1</f>
        <v>778960</v>
      </c>
      <c r="U212" s="2"/>
      <c r="V212" s="2"/>
      <c r="W212" s="3" t="s">
        <v>35</v>
      </c>
    </row>
    <row r="213" spans="1:23" ht="12" customHeight="1" x14ac:dyDescent="0.2">
      <c r="A213" s="6">
        <v>117609</v>
      </c>
      <c r="B213" s="6">
        <v>9</v>
      </c>
      <c r="C213" s="4" t="s">
        <v>133</v>
      </c>
      <c r="D213" s="34">
        <v>7141106</v>
      </c>
      <c r="E213" s="6" t="s">
        <v>34</v>
      </c>
      <c r="F213" s="6" t="s">
        <v>12</v>
      </c>
      <c r="G213" s="6">
        <v>100</v>
      </c>
      <c r="H213" s="18">
        <v>46167</v>
      </c>
      <c r="I213" s="17" t="s">
        <v>160</v>
      </c>
      <c r="J213" s="18"/>
      <c r="K213" s="2">
        <v>194503</v>
      </c>
      <c r="L213" s="2"/>
      <c r="M213" s="2"/>
      <c r="N213" s="2"/>
      <c r="O213" s="2"/>
      <c r="P213" s="2"/>
      <c r="Q213" s="4" t="s">
        <v>120</v>
      </c>
      <c r="R213" s="2">
        <v>155300</v>
      </c>
      <c r="S213" s="2">
        <v>233950</v>
      </c>
      <c r="T213" s="2">
        <f>S213*1</f>
        <v>233950</v>
      </c>
      <c r="U213" s="2"/>
      <c r="V213" s="2"/>
      <c r="W213" s="3" t="s">
        <v>35</v>
      </c>
    </row>
    <row r="214" spans="1:23" ht="12" customHeight="1" x14ac:dyDescent="0.2">
      <c r="A214" s="71">
        <v>117610</v>
      </c>
      <c r="B214" s="71">
        <v>9</v>
      </c>
      <c r="C214" s="72" t="s">
        <v>134</v>
      </c>
      <c r="D214" s="76">
        <v>7142595</v>
      </c>
      <c r="E214" s="71" t="s">
        <v>34</v>
      </c>
      <c r="F214" s="71" t="s">
        <v>12</v>
      </c>
      <c r="G214" s="71">
        <v>100</v>
      </c>
      <c r="H214" s="73">
        <v>45880</v>
      </c>
      <c r="I214" s="74" t="s">
        <v>71</v>
      </c>
      <c r="J214" s="73">
        <v>45880</v>
      </c>
      <c r="K214" s="75">
        <v>172553</v>
      </c>
      <c r="L214" s="2"/>
      <c r="M214" s="2"/>
      <c r="N214" s="2"/>
      <c r="O214" s="2"/>
      <c r="P214" s="2"/>
      <c r="Q214" s="4" t="s">
        <v>120</v>
      </c>
      <c r="R214" s="2">
        <v>150000</v>
      </c>
      <c r="S214" s="2">
        <v>225000</v>
      </c>
      <c r="T214" s="2">
        <f>S214*1</f>
        <v>225000</v>
      </c>
      <c r="U214" s="2"/>
      <c r="V214" s="2"/>
      <c r="W214" s="3" t="s">
        <v>35</v>
      </c>
    </row>
    <row r="215" spans="1:23" ht="12" customHeight="1" x14ac:dyDescent="0.2">
      <c r="A215" s="6">
        <v>117612</v>
      </c>
      <c r="B215" s="6">
        <v>9</v>
      </c>
      <c r="C215" s="4" t="s">
        <v>135</v>
      </c>
      <c r="D215" s="34">
        <v>7142862</v>
      </c>
      <c r="E215" s="6" t="s">
        <v>34</v>
      </c>
      <c r="F215" s="6" t="s">
        <v>12</v>
      </c>
      <c r="G215" s="6">
        <v>100</v>
      </c>
      <c r="H215" s="18">
        <v>46167</v>
      </c>
      <c r="I215" s="17" t="s">
        <v>160</v>
      </c>
      <c r="J215" s="18"/>
      <c r="K215" s="2">
        <v>336151</v>
      </c>
      <c r="L215" s="2"/>
      <c r="M215" s="2"/>
      <c r="N215" s="2"/>
      <c r="O215" s="2"/>
      <c r="P215" s="2"/>
      <c r="Q215" s="4" t="s">
        <v>120</v>
      </c>
      <c r="R215" s="2">
        <v>288000</v>
      </c>
      <c r="S215" s="2">
        <v>410000</v>
      </c>
      <c r="T215" s="2">
        <f>S215*1</f>
        <v>410000</v>
      </c>
      <c r="U215" s="2"/>
      <c r="V215" s="2"/>
      <c r="W215" s="3" t="s">
        <v>35</v>
      </c>
    </row>
    <row r="216" spans="1:23" ht="12" customHeight="1" x14ac:dyDescent="0.2">
      <c r="A216" s="6">
        <v>115500</v>
      </c>
      <c r="B216" s="6">
        <v>9</v>
      </c>
      <c r="C216" s="4" t="s">
        <v>89</v>
      </c>
      <c r="D216" s="34">
        <v>7145071</v>
      </c>
      <c r="E216" s="6" t="s">
        <v>34</v>
      </c>
      <c r="F216" s="6"/>
      <c r="G216" s="6">
        <v>80</v>
      </c>
      <c r="H216" s="18">
        <v>46753</v>
      </c>
      <c r="I216" s="17" t="s">
        <v>266</v>
      </c>
      <c r="J216" s="18"/>
      <c r="K216" s="2"/>
      <c r="M216" s="2"/>
      <c r="N216" s="2">
        <v>3384800</v>
      </c>
      <c r="O216" s="2"/>
      <c r="P216" s="2"/>
      <c r="Q216" s="4" t="s">
        <v>90</v>
      </c>
      <c r="R216" s="2">
        <v>4231000</v>
      </c>
      <c r="S216" s="2">
        <v>4754100</v>
      </c>
      <c r="T216" s="2">
        <f>S216*0.8</f>
        <v>3803280</v>
      </c>
      <c r="U216" s="2"/>
      <c r="V216" s="2"/>
      <c r="W216" s="3" t="s">
        <v>35</v>
      </c>
    </row>
    <row r="217" spans="1:23" ht="12" customHeight="1" x14ac:dyDescent="0.2">
      <c r="A217" s="6"/>
      <c r="B217" s="6"/>
      <c r="C217" s="4"/>
      <c r="D217" s="34"/>
      <c r="E217" s="6"/>
      <c r="F217" s="6"/>
      <c r="G217" s="6"/>
      <c r="H217" s="18"/>
      <c r="I217" s="6"/>
      <c r="J217" s="18"/>
      <c r="K217" s="2"/>
      <c r="L217" s="2"/>
      <c r="M217" s="2"/>
      <c r="N217" s="2"/>
      <c r="O217" s="2"/>
      <c r="P217" s="2"/>
      <c r="Q217" s="4"/>
      <c r="R217" s="2"/>
      <c r="S217" s="2"/>
      <c r="T217" s="2"/>
      <c r="U217" s="2"/>
      <c r="V217" s="2"/>
    </row>
    <row r="218" spans="1:23" ht="12" customHeight="1" x14ac:dyDescent="0.2">
      <c r="A218" s="39">
        <v>121104</v>
      </c>
      <c r="B218" s="39">
        <v>2</v>
      </c>
      <c r="C218" s="40" t="s">
        <v>211</v>
      </c>
      <c r="D218" s="46">
        <v>7250274</v>
      </c>
      <c r="E218" s="39" t="s">
        <v>34</v>
      </c>
      <c r="F218" s="39" t="s">
        <v>12</v>
      </c>
      <c r="G218" s="39">
        <v>95</v>
      </c>
      <c r="H218" s="44">
        <v>46433</v>
      </c>
      <c r="I218" s="42" t="s">
        <v>107</v>
      </c>
      <c r="J218" s="44"/>
      <c r="L218" s="38">
        <v>1587830</v>
      </c>
      <c r="M218" s="38"/>
      <c r="N218" s="38"/>
      <c r="O218" s="38"/>
      <c r="P218" s="38"/>
      <c r="Q218" s="40" t="s">
        <v>212</v>
      </c>
      <c r="R218" s="38">
        <v>1671400</v>
      </c>
      <c r="S218" s="38">
        <v>1971400</v>
      </c>
      <c r="T218" s="38">
        <f>S218*0.95</f>
        <v>1872830</v>
      </c>
      <c r="U218" s="38">
        <v>250710</v>
      </c>
      <c r="V218" s="38">
        <f>S218*0.15</f>
        <v>295710</v>
      </c>
      <c r="W218" s="40" t="s">
        <v>34</v>
      </c>
    </row>
    <row r="219" spans="1:23" ht="12" customHeight="1" x14ac:dyDescent="0.2">
      <c r="A219" s="6"/>
      <c r="B219" s="6">
        <v>2</v>
      </c>
      <c r="C219" s="4" t="s">
        <v>448</v>
      </c>
      <c r="D219" s="34">
        <v>7246145</v>
      </c>
      <c r="E219" s="6" t="s">
        <v>34</v>
      </c>
      <c r="F219" s="6" t="s">
        <v>12</v>
      </c>
      <c r="G219" s="6">
        <v>80</v>
      </c>
      <c r="H219" s="18"/>
      <c r="I219" s="17">
        <v>31</v>
      </c>
      <c r="J219" s="18"/>
      <c r="K219" s="2"/>
      <c r="M219" s="2"/>
      <c r="N219" s="2"/>
      <c r="O219" s="2"/>
      <c r="P219" s="2">
        <v>725000</v>
      </c>
      <c r="Q219" s="4"/>
      <c r="R219" s="2">
        <v>725000</v>
      </c>
      <c r="S219" s="2">
        <v>895000</v>
      </c>
      <c r="T219" s="2">
        <v>716000</v>
      </c>
      <c r="U219" s="2"/>
      <c r="V219" s="2"/>
      <c r="W219" s="3" t="s">
        <v>35</v>
      </c>
    </row>
    <row r="220" spans="1:23" ht="12" customHeight="1" x14ac:dyDescent="0.2">
      <c r="A220" s="6"/>
      <c r="B220" s="6"/>
      <c r="C220" s="4"/>
      <c r="D220" s="34"/>
      <c r="E220" s="6"/>
      <c r="F220" s="6"/>
      <c r="G220" s="6"/>
      <c r="H220" s="18"/>
      <c r="I220" s="6"/>
      <c r="J220" s="18"/>
      <c r="K220" s="2"/>
      <c r="L220" s="2"/>
      <c r="M220" s="2"/>
      <c r="N220" s="2"/>
      <c r="O220" s="2"/>
      <c r="P220" s="2"/>
      <c r="Q220" s="4"/>
      <c r="R220" s="2"/>
      <c r="S220" s="2"/>
      <c r="T220" s="2"/>
      <c r="U220" s="2"/>
      <c r="V220" s="2"/>
    </row>
    <row r="221" spans="1:23" ht="12" customHeight="1" x14ac:dyDescent="0.2">
      <c r="A221" s="71">
        <v>117981</v>
      </c>
      <c r="B221" s="71">
        <v>9</v>
      </c>
      <c r="C221" s="72" t="s">
        <v>152</v>
      </c>
      <c r="D221" s="76">
        <v>7333021</v>
      </c>
      <c r="E221" s="71" t="s">
        <v>34</v>
      </c>
      <c r="F221" s="71" t="s">
        <v>12</v>
      </c>
      <c r="G221" s="71">
        <v>100</v>
      </c>
      <c r="H221" s="73">
        <v>46051</v>
      </c>
      <c r="I221" s="74" t="s">
        <v>73</v>
      </c>
      <c r="J221" s="73">
        <v>46044</v>
      </c>
      <c r="K221" s="75">
        <v>915904</v>
      </c>
      <c r="L221" s="2"/>
      <c r="M221" s="2"/>
      <c r="N221" s="2"/>
      <c r="O221" s="2"/>
      <c r="P221" s="2"/>
      <c r="Q221" s="4" t="s">
        <v>153</v>
      </c>
      <c r="R221" s="2">
        <v>1211000</v>
      </c>
      <c r="S221" s="2">
        <v>1442650</v>
      </c>
      <c r="T221" s="2">
        <f>S221*1</f>
        <v>1442650</v>
      </c>
      <c r="U221" s="2"/>
      <c r="V221" s="2"/>
      <c r="W221" s="3" t="s">
        <v>35</v>
      </c>
    </row>
    <row r="222" spans="1:23" ht="12" customHeight="1" x14ac:dyDescent="0.2">
      <c r="A222" s="71">
        <v>117983</v>
      </c>
      <c r="B222" s="71">
        <v>9</v>
      </c>
      <c r="C222" s="72" t="s">
        <v>154</v>
      </c>
      <c r="D222" s="76">
        <v>7333056</v>
      </c>
      <c r="E222" s="71" t="s">
        <v>34</v>
      </c>
      <c r="F222" s="71" t="s">
        <v>12</v>
      </c>
      <c r="G222" s="71">
        <v>100</v>
      </c>
      <c r="H222" s="73">
        <v>46121</v>
      </c>
      <c r="I222" s="74" t="s">
        <v>160</v>
      </c>
      <c r="J222" s="73">
        <v>46114</v>
      </c>
      <c r="K222" s="75">
        <v>973000</v>
      </c>
      <c r="L222" s="2"/>
      <c r="M222" s="2"/>
      <c r="N222" s="2"/>
      <c r="O222" s="2"/>
      <c r="P222" s="2"/>
      <c r="Q222" s="4" t="s">
        <v>155</v>
      </c>
      <c r="R222" s="2">
        <v>790000</v>
      </c>
      <c r="S222" s="2">
        <v>973000</v>
      </c>
      <c r="T222" s="2">
        <f>S222*1</f>
        <v>973000</v>
      </c>
      <c r="U222" s="2"/>
      <c r="V222" s="2"/>
      <c r="W222" s="3" t="s">
        <v>35</v>
      </c>
    </row>
    <row r="223" spans="1:23" ht="12" customHeight="1" x14ac:dyDescent="0.2">
      <c r="A223" s="6">
        <v>122089</v>
      </c>
      <c r="B223" s="6">
        <v>9</v>
      </c>
      <c r="C223" s="4" t="s">
        <v>315</v>
      </c>
      <c r="D223" s="34">
        <v>7330618</v>
      </c>
      <c r="E223" s="6" t="s">
        <v>34</v>
      </c>
      <c r="F223" s="6" t="s">
        <v>12</v>
      </c>
      <c r="G223" s="6">
        <v>95</v>
      </c>
      <c r="H223" s="18">
        <v>47028</v>
      </c>
      <c r="I223" s="17" t="s">
        <v>293</v>
      </c>
      <c r="J223" s="18"/>
      <c r="K223" s="2"/>
      <c r="L223" s="2"/>
      <c r="M223" s="2"/>
      <c r="N223" s="2">
        <v>1716080</v>
      </c>
      <c r="O223" s="2"/>
      <c r="P223" s="2"/>
      <c r="Q223" s="4" t="s">
        <v>316</v>
      </c>
      <c r="R223" s="2">
        <v>1806400</v>
      </c>
      <c r="S223" s="2">
        <v>2106500</v>
      </c>
      <c r="T223" s="2">
        <f>S223*0.95</f>
        <v>2001175</v>
      </c>
      <c r="U223" s="2">
        <v>270960</v>
      </c>
      <c r="V223" s="2">
        <f>S223*0.15</f>
        <v>315975</v>
      </c>
      <c r="W223" s="3" t="s">
        <v>35</v>
      </c>
    </row>
    <row r="224" spans="1:23" ht="12" customHeight="1" x14ac:dyDescent="0.2">
      <c r="A224" s="6">
        <v>126034</v>
      </c>
      <c r="B224" s="6">
        <v>9</v>
      </c>
      <c r="C224" s="4" t="s">
        <v>455</v>
      </c>
      <c r="D224" s="34">
        <v>7335032</v>
      </c>
      <c r="E224" s="6" t="s">
        <v>34</v>
      </c>
      <c r="F224" s="6" t="s">
        <v>12</v>
      </c>
      <c r="G224" s="6">
        <v>95</v>
      </c>
      <c r="H224" s="18">
        <v>47665</v>
      </c>
      <c r="I224" s="17" t="s">
        <v>475</v>
      </c>
      <c r="J224" s="18"/>
      <c r="K224" s="2"/>
      <c r="L224" s="2"/>
      <c r="M224" s="2"/>
      <c r="N224" s="2"/>
      <c r="O224" s="2"/>
      <c r="P224" s="2">
        <v>2109000</v>
      </c>
      <c r="Q224" s="4" t="s">
        <v>456</v>
      </c>
      <c r="R224" s="2">
        <v>2109000</v>
      </c>
      <c r="S224" s="2">
        <v>2419900</v>
      </c>
      <c r="T224" s="2">
        <v>2298905</v>
      </c>
      <c r="U224" s="2">
        <f>R224*0.15</f>
        <v>316350</v>
      </c>
      <c r="V224" s="2">
        <f>S224*0.15</f>
        <v>362985</v>
      </c>
      <c r="W224" s="3" t="s">
        <v>35</v>
      </c>
    </row>
    <row r="225" spans="1:23" s="45" customFormat="1" ht="12" customHeight="1" x14ac:dyDescent="0.2">
      <c r="A225" s="6"/>
      <c r="B225" s="6"/>
      <c r="C225" s="4"/>
      <c r="D225" s="34"/>
      <c r="E225" s="6"/>
      <c r="F225" s="6"/>
      <c r="G225" s="6"/>
      <c r="H225" s="18"/>
      <c r="I225" s="6"/>
      <c r="J225" s="18"/>
      <c r="K225" s="2"/>
      <c r="L225" s="2"/>
      <c r="M225" s="2"/>
      <c r="N225" s="2"/>
      <c r="O225" s="2"/>
      <c r="P225" s="2"/>
      <c r="Q225" s="4"/>
      <c r="R225" s="2"/>
      <c r="S225" s="2"/>
      <c r="T225" s="2"/>
      <c r="U225" s="2"/>
      <c r="V225" s="2"/>
    </row>
    <row r="226" spans="1:23" ht="12" customHeight="1" x14ac:dyDescent="0.2">
      <c r="A226" s="39"/>
      <c r="B226" s="39">
        <v>2</v>
      </c>
      <c r="C226" s="40" t="s">
        <v>400</v>
      </c>
      <c r="D226" s="41" t="s">
        <v>401</v>
      </c>
      <c r="E226" s="39" t="s">
        <v>34</v>
      </c>
      <c r="F226" s="39" t="s">
        <v>12</v>
      </c>
      <c r="G226" s="39" t="s">
        <v>25</v>
      </c>
      <c r="H226" s="44"/>
      <c r="I226" s="42">
        <v>30</v>
      </c>
      <c r="J226" s="44"/>
      <c r="K226" s="38"/>
      <c r="L226" s="38"/>
      <c r="M226" s="38"/>
      <c r="N226" s="38"/>
      <c r="O226" s="38">
        <v>1187500</v>
      </c>
      <c r="P226" s="38"/>
      <c r="Q226" s="40" t="s">
        <v>402</v>
      </c>
      <c r="R226" s="38">
        <v>1407000</v>
      </c>
      <c r="S226" s="38">
        <f>T226/0.95</f>
        <v>1668050.5263157894</v>
      </c>
      <c r="T226" s="38">
        <v>1584648</v>
      </c>
      <c r="U226" s="38">
        <f>R226*0.15</f>
        <v>211050</v>
      </c>
      <c r="V226" s="38">
        <f>S226*0.15</f>
        <v>250207.5789473684</v>
      </c>
      <c r="W226" s="45" t="s">
        <v>34</v>
      </c>
    </row>
    <row r="227" spans="1:23" s="45" customFormat="1" ht="12" customHeight="1" x14ac:dyDescent="0.2">
      <c r="A227" s="6"/>
      <c r="B227" s="6"/>
      <c r="C227" s="4"/>
      <c r="D227" s="34"/>
      <c r="E227" s="6"/>
      <c r="F227" s="6"/>
      <c r="G227" s="6"/>
      <c r="H227" s="18"/>
      <c r="I227" s="6"/>
      <c r="J227" s="18"/>
      <c r="K227" s="2"/>
      <c r="L227" s="2"/>
      <c r="M227" s="2"/>
      <c r="N227" s="2"/>
      <c r="O227" s="2"/>
      <c r="P227" s="2"/>
      <c r="Q227" s="4"/>
      <c r="R227" s="2"/>
      <c r="S227" s="2"/>
      <c r="T227" s="2"/>
      <c r="U227" s="2"/>
      <c r="V227" s="2"/>
    </row>
    <row r="228" spans="1:23" ht="12" customHeight="1" x14ac:dyDescent="0.2">
      <c r="A228" s="77">
        <v>113819</v>
      </c>
      <c r="B228" s="77">
        <v>7</v>
      </c>
      <c r="C228" s="78" t="s">
        <v>63</v>
      </c>
      <c r="D228" s="82">
        <v>7543166</v>
      </c>
      <c r="E228" s="77" t="s">
        <v>34</v>
      </c>
      <c r="F228" s="77" t="s">
        <v>12</v>
      </c>
      <c r="G228" s="77">
        <v>95</v>
      </c>
      <c r="H228" s="80">
        <v>45902</v>
      </c>
      <c r="I228" s="79" t="s">
        <v>73</v>
      </c>
      <c r="J228" s="80">
        <v>45897</v>
      </c>
      <c r="K228" s="81">
        <v>5000000</v>
      </c>
      <c r="L228" s="38"/>
      <c r="M228" s="38"/>
      <c r="N228" s="38"/>
      <c r="O228" s="38"/>
      <c r="P228" s="38"/>
      <c r="Q228" s="40" t="s">
        <v>64</v>
      </c>
      <c r="R228" s="38">
        <v>4863000</v>
      </c>
      <c r="S228" s="38">
        <v>5263158</v>
      </c>
      <c r="T228" s="38">
        <f>S228*0.95</f>
        <v>5000000.0999999996</v>
      </c>
      <c r="U228" s="81">
        <v>515800</v>
      </c>
      <c r="V228" s="38">
        <f>S228*0.15</f>
        <v>789473.7</v>
      </c>
      <c r="W228" s="40" t="s">
        <v>34</v>
      </c>
    </row>
    <row r="229" spans="1:23" ht="12" customHeight="1" x14ac:dyDescent="0.2">
      <c r="A229" s="6"/>
      <c r="B229" s="6"/>
      <c r="C229" s="4"/>
      <c r="D229" s="34"/>
      <c r="E229" s="6"/>
      <c r="F229" s="6"/>
      <c r="G229" s="6"/>
      <c r="H229" s="18"/>
      <c r="I229" s="6"/>
      <c r="J229" s="18"/>
      <c r="K229" s="2"/>
      <c r="L229" s="2"/>
      <c r="M229" s="2"/>
      <c r="N229" s="2"/>
      <c r="O229" s="2"/>
      <c r="P229" s="2"/>
      <c r="Q229" s="4"/>
      <c r="R229" s="2"/>
      <c r="S229" s="2"/>
      <c r="T229" s="2"/>
      <c r="U229" s="2"/>
      <c r="V229" s="2"/>
    </row>
    <row r="230" spans="1:23" ht="12" customHeight="1" x14ac:dyDescent="0.2">
      <c r="A230" s="71">
        <v>114325</v>
      </c>
      <c r="B230" s="71">
        <v>4</v>
      </c>
      <c r="C230" s="72" t="s">
        <v>75</v>
      </c>
      <c r="D230" s="76">
        <v>7633971</v>
      </c>
      <c r="E230" s="71" t="s">
        <v>34</v>
      </c>
      <c r="F230" s="71" t="s">
        <v>12</v>
      </c>
      <c r="G230" s="71">
        <v>80</v>
      </c>
      <c r="H230" s="73">
        <v>45930</v>
      </c>
      <c r="I230" s="74" t="s">
        <v>71</v>
      </c>
      <c r="J230" s="73">
        <v>46008</v>
      </c>
      <c r="K230" s="75">
        <v>666732</v>
      </c>
      <c r="L230" s="2"/>
      <c r="M230" s="2"/>
      <c r="N230" s="2"/>
      <c r="O230" s="2"/>
      <c r="P230" s="2"/>
      <c r="Q230" s="4" t="s">
        <v>119</v>
      </c>
      <c r="R230" s="2">
        <v>754000</v>
      </c>
      <c r="S230" s="2">
        <v>929800</v>
      </c>
      <c r="T230" s="2">
        <f>S230*0.8</f>
        <v>743840</v>
      </c>
      <c r="U230" s="2"/>
      <c r="V230" s="2"/>
      <c r="W230" s="3" t="s">
        <v>35</v>
      </c>
    </row>
    <row r="231" spans="1:23" ht="12" customHeight="1" x14ac:dyDescent="0.2">
      <c r="A231" s="71">
        <v>119001</v>
      </c>
      <c r="B231" s="71">
        <v>4</v>
      </c>
      <c r="C231" s="72" t="s">
        <v>200</v>
      </c>
      <c r="D231" s="76">
        <v>7634323</v>
      </c>
      <c r="E231" s="71" t="s">
        <v>34</v>
      </c>
      <c r="F231" s="71" t="s">
        <v>12</v>
      </c>
      <c r="G231" s="71">
        <v>100</v>
      </c>
      <c r="H231" s="73">
        <v>46148</v>
      </c>
      <c r="I231" s="74" t="s">
        <v>73</v>
      </c>
      <c r="J231" s="73">
        <v>46139</v>
      </c>
      <c r="K231" s="75">
        <v>711711</v>
      </c>
      <c r="L231" s="2"/>
      <c r="M231" s="2"/>
      <c r="N231" s="2"/>
      <c r="O231" s="2"/>
      <c r="P231" s="2"/>
      <c r="Q231" s="4" t="s">
        <v>201</v>
      </c>
      <c r="R231" s="2">
        <v>984000</v>
      </c>
      <c r="S231" s="2">
        <v>1418500</v>
      </c>
      <c r="T231" s="2">
        <f>S231</f>
        <v>1418500</v>
      </c>
      <c r="U231" s="2"/>
      <c r="V231" s="2"/>
      <c r="W231" s="3" t="s">
        <v>35</v>
      </c>
    </row>
    <row r="232" spans="1:23" ht="12" customHeight="1" x14ac:dyDescent="0.2">
      <c r="A232" s="6">
        <v>124471</v>
      </c>
      <c r="B232" s="6">
        <v>4</v>
      </c>
      <c r="C232" s="4" t="s">
        <v>403</v>
      </c>
      <c r="D232" s="33" t="s">
        <v>404</v>
      </c>
      <c r="E232" s="6" t="s">
        <v>35</v>
      </c>
      <c r="F232" s="6" t="s">
        <v>12</v>
      </c>
      <c r="G232" s="6">
        <v>80</v>
      </c>
      <c r="H232" s="18">
        <v>47485</v>
      </c>
      <c r="I232" s="17" t="s">
        <v>410</v>
      </c>
      <c r="J232" s="18"/>
      <c r="K232" s="2"/>
      <c r="L232" s="2"/>
      <c r="M232" s="2"/>
      <c r="N232" s="2"/>
      <c r="O232" s="2">
        <v>2556320</v>
      </c>
      <c r="P232" s="2"/>
      <c r="Q232" s="4" t="s">
        <v>405</v>
      </c>
      <c r="R232" s="2">
        <v>2814000</v>
      </c>
      <c r="S232" s="2">
        <f>T232/0.8</f>
        <v>3195400</v>
      </c>
      <c r="T232" s="2">
        <v>2556320</v>
      </c>
      <c r="U232" s="2"/>
      <c r="V232" s="2"/>
      <c r="W232" s="3" t="s">
        <v>35</v>
      </c>
    </row>
    <row r="233" spans="1:23" ht="12" customHeight="1" x14ac:dyDescent="0.2">
      <c r="A233" s="4"/>
      <c r="B233" s="6"/>
      <c r="C233" s="4"/>
      <c r="D233" s="34"/>
      <c r="E233" s="6"/>
      <c r="F233" s="6"/>
      <c r="G233" s="6"/>
      <c r="H233" s="4"/>
      <c r="I233" s="6"/>
      <c r="J233" s="6"/>
      <c r="K233" s="2"/>
      <c r="L233" s="2"/>
      <c r="M233" s="2"/>
      <c r="N233" s="2"/>
      <c r="O233" s="2"/>
      <c r="P233" s="2"/>
      <c r="Q233" s="4"/>
      <c r="R233" s="4"/>
      <c r="S233" s="4"/>
      <c r="T233" s="4"/>
      <c r="U233" s="2"/>
      <c r="V233" s="2"/>
    </row>
    <row r="234" spans="1:23" ht="12" customHeight="1" x14ac:dyDescent="0.2">
      <c r="A234" s="6">
        <v>120795</v>
      </c>
      <c r="B234" s="6">
        <v>4</v>
      </c>
      <c r="C234" s="4" t="s">
        <v>238</v>
      </c>
      <c r="D234" s="34">
        <v>7755058</v>
      </c>
      <c r="E234" s="6" t="s">
        <v>35</v>
      </c>
      <c r="F234" s="6" t="s">
        <v>12</v>
      </c>
      <c r="G234" s="6">
        <v>80</v>
      </c>
      <c r="H234" s="55">
        <v>46846</v>
      </c>
      <c r="I234" s="17" t="s">
        <v>260</v>
      </c>
      <c r="J234" s="6"/>
      <c r="K234" s="2"/>
      <c r="L234" s="2"/>
      <c r="M234" s="2">
        <v>2942400</v>
      </c>
      <c r="N234" s="2"/>
      <c r="O234" s="2"/>
      <c r="P234" s="2"/>
      <c r="Q234" s="4" t="s">
        <v>239</v>
      </c>
      <c r="R234" s="2">
        <v>3252700</v>
      </c>
      <c r="S234" s="2">
        <v>3678000</v>
      </c>
      <c r="T234" s="2">
        <f>S234*0.8</f>
        <v>2942400</v>
      </c>
      <c r="U234" s="2"/>
      <c r="V234" s="2"/>
      <c r="W234" s="3" t="s">
        <v>35</v>
      </c>
    </row>
    <row r="235" spans="1:23" ht="12" customHeight="1" x14ac:dyDescent="0.2">
      <c r="A235" s="71">
        <v>117489</v>
      </c>
      <c r="B235" s="71">
        <v>4</v>
      </c>
      <c r="C235" s="72" t="s">
        <v>123</v>
      </c>
      <c r="D235" s="76">
        <v>7731019</v>
      </c>
      <c r="E235" s="71" t="s">
        <v>35</v>
      </c>
      <c r="F235" s="71" t="s">
        <v>12</v>
      </c>
      <c r="G235" s="71">
        <v>95</v>
      </c>
      <c r="H235" s="73">
        <v>46085</v>
      </c>
      <c r="I235" s="74" t="s">
        <v>72</v>
      </c>
      <c r="J235" s="73">
        <v>46079</v>
      </c>
      <c r="K235" s="75">
        <v>1564419</v>
      </c>
      <c r="L235" s="2"/>
      <c r="M235" s="2"/>
      <c r="N235" s="2"/>
      <c r="O235" s="2"/>
      <c r="P235" s="2"/>
      <c r="Q235" s="4" t="s">
        <v>124</v>
      </c>
      <c r="R235" s="2">
        <v>1500000</v>
      </c>
      <c r="S235" s="2">
        <v>1775000</v>
      </c>
      <c r="T235" s="2">
        <f>S235*0.95</f>
        <v>1686250</v>
      </c>
      <c r="U235" s="75">
        <v>225000</v>
      </c>
      <c r="V235" s="2">
        <f>S235*0.15</f>
        <v>266250</v>
      </c>
      <c r="W235" s="3" t="s">
        <v>35</v>
      </c>
    </row>
    <row r="236" spans="1:23" ht="12" customHeight="1" x14ac:dyDescent="0.2">
      <c r="A236" s="6">
        <v>122580</v>
      </c>
      <c r="B236" s="6">
        <v>4</v>
      </c>
      <c r="C236" s="4" t="s">
        <v>334</v>
      </c>
      <c r="D236" s="34">
        <v>7749023</v>
      </c>
      <c r="E236" s="6" t="s">
        <v>34</v>
      </c>
      <c r="F236" s="6" t="s">
        <v>12</v>
      </c>
      <c r="G236" s="6">
        <v>80</v>
      </c>
      <c r="H236" s="55">
        <v>46570</v>
      </c>
      <c r="I236" s="17" t="s">
        <v>254</v>
      </c>
      <c r="J236" s="6"/>
      <c r="K236" s="2"/>
      <c r="L236" s="2"/>
      <c r="M236" s="2">
        <v>840130</v>
      </c>
      <c r="N236" s="2"/>
      <c r="O236" s="2"/>
      <c r="P236" s="2"/>
      <c r="Q236" s="4" t="s">
        <v>317</v>
      </c>
      <c r="R236" s="2">
        <v>854300</v>
      </c>
      <c r="S236" s="2">
        <v>1050162</v>
      </c>
      <c r="T236" s="2">
        <f>S236*0.8</f>
        <v>840129.60000000009</v>
      </c>
      <c r="U236" s="2"/>
      <c r="V236" s="2"/>
      <c r="W236" s="3" t="s">
        <v>35</v>
      </c>
    </row>
    <row r="237" spans="1:23" ht="12" customHeight="1" x14ac:dyDescent="0.2">
      <c r="A237" s="6"/>
      <c r="B237" s="6"/>
      <c r="C237" s="4"/>
      <c r="D237" s="34"/>
      <c r="E237" s="6"/>
      <c r="F237" s="6"/>
      <c r="G237" s="6"/>
      <c r="H237" s="18"/>
      <c r="I237" s="6"/>
      <c r="J237" s="18"/>
      <c r="K237" s="2"/>
      <c r="L237" s="2"/>
      <c r="M237" s="2"/>
      <c r="N237" s="2"/>
      <c r="O237" s="2"/>
      <c r="P237" s="2"/>
      <c r="Q237" s="4"/>
      <c r="R237" s="2"/>
      <c r="S237" s="2"/>
      <c r="T237" s="2"/>
      <c r="U237" s="2"/>
      <c r="V237" s="2"/>
    </row>
    <row r="238" spans="1:23" ht="12" customHeight="1" x14ac:dyDescent="0.2">
      <c r="A238" s="6">
        <v>121730</v>
      </c>
      <c r="B238" s="6">
        <v>4</v>
      </c>
      <c r="C238" s="4" t="s">
        <v>268</v>
      </c>
      <c r="D238" s="34">
        <v>7839200</v>
      </c>
      <c r="E238" s="6" t="s">
        <v>35</v>
      </c>
      <c r="F238" s="6" t="s">
        <v>12</v>
      </c>
      <c r="G238" s="6">
        <v>80</v>
      </c>
      <c r="H238" s="18">
        <v>46759</v>
      </c>
      <c r="I238" s="17" t="s">
        <v>266</v>
      </c>
      <c r="J238" s="18"/>
      <c r="K238" s="2"/>
      <c r="L238" s="2"/>
      <c r="M238" s="2">
        <v>742800</v>
      </c>
      <c r="N238" s="2"/>
      <c r="O238" s="2"/>
      <c r="P238" s="2"/>
      <c r="Q238" s="4" t="s">
        <v>267</v>
      </c>
      <c r="R238" s="2">
        <v>928500</v>
      </c>
      <c r="S238" s="2">
        <v>1128500</v>
      </c>
      <c r="T238" s="2">
        <f>S238*0.8</f>
        <v>902800</v>
      </c>
      <c r="U238" s="2"/>
      <c r="V238" s="2"/>
      <c r="W238" s="3" t="s">
        <v>35</v>
      </c>
    </row>
    <row r="239" spans="1:23" ht="12" customHeight="1" x14ac:dyDescent="0.2">
      <c r="A239" s="6">
        <v>114332</v>
      </c>
      <c r="B239" s="6">
        <v>4</v>
      </c>
      <c r="C239" s="4" t="s">
        <v>65</v>
      </c>
      <c r="D239" s="34">
        <v>7835566</v>
      </c>
      <c r="E239" s="6" t="s">
        <v>35</v>
      </c>
      <c r="F239" s="6" t="s">
        <v>12</v>
      </c>
      <c r="G239" s="6">
        <v>80</v>
      </c>
      <c r="H239" s="19">
        <v>46136</v>
      </c>
      <c r="I239" s="17" t="s">
        <v>160</v>
      </c>
      <c r="J239" s="18" t="s">
        <v>77</v>
      </c>
      <c r="K239" s="2"/>
      <c r="L239" s="2">
        <v>3666000</v>
      </c>
      <c r="M239" s="2"/>
      <c r="N239" s="2"/>
      <c r="O239" s="2"/>
      <c r="P239" s="2"/>
      <c r="Q239" s="4" t="s">
        <v>120</v>
      </c>
      <c r="R239" s="2">
        <v>4075000</v>
      </c>
      <c r="S239" s="2">
        <v>4582500</v>
      </c>
      <c r="T239" s="2">
        <f>S239*0.8</f>
        <v>3666000</v>
      </c>
      <c r="U239" s="2"/>
      <c r="V239" s="2"/>
      <c r="W239" s="3" t="s">
        <v>35</v>
      </c>
    </row>
    <row r="240" spans="1:23" ht="12" customHeight="1" x14ac:dyDescent="0.2">
      <c r="A240" s="6"/>
      <c r="B240" s="6">
        <v>4</v>
      </c>
      <c r="C240" s="4" t="s">
        <v>318</v>
      </c>
      <c r="D240" s="34">
        <v>7842309</v>
      </c>
      <c r="E240" s="6" t="s">
        <v>35</v>
      </c>
      <c r="F240" s="6" t="s">
        <v>12</v>
      </c>
      <c r="G240" s="6">
        <v>80</v>
      </c>
      <c r="H240" s="19"/>
      <c r="I240" s="17">
        <v>28</v>
      </c>
      <c r="J240" s="18"/>
      <c r="L240" s="2"/>
      <c r="M240" s="2">
        <v>292640</v>
      </c>
      <c r="N240" s="2"/>
      <c r="O240" s="2"/>
      <c r="P240" s="2"/>
      <c r="Q240" s="4" t="s">
        <v>319</v>
      </c>
      <c r="R240" s="2">
        <v>365800</v>
      </c>
      <c r="S240" s="2">
        <v>490800</v>
      </c>
      <c r="T240" s="2">
        <f>S240*0.8</f>
        <v>392640</v>
      </c>
      <c r="U240" s="2"/>
      <c r="V240" s="2"/>
      <c r="W240" s="3" t="s">
        <v>35</v>
      </c>
    </row>
    <row r="241" spans="1:23" ht="12" customHeight="1" x14ac:dyDescent="0.2">
      <c r="A241" s="6"/>
      <c r="B241" s="6">
        <v>4</v>
      </c>
      <c r="C241" s="4" t="s">
        <v>471</v>
      </c>
      <c r="D241" s="34">
        <v>7840829</v>
      </c>
      <c r="E241" s="6" t="s">
        <v>35</v>
      </c>
      <c r="F241" s="6" t="s">
        <v>12</v>
      </c>
      <c r="G241" s="6">
        <v>80</v>
      </c>
      <c r="H241" s="19"/>
      <c r="I241" s="17">
        <v>31</v>
      </c>
      <c r="J241" s="18"/>
      <c r="L241" s="2"/>
      <c r="M241" s="2"/>
      <c r="N241" s="2"/>
      <c r="O241" s="2"/>
      <c r="P241" s="2">
        <v>1488500</v>
      </c>
      <c r="Q241" s="4" t="s">
        <v>472</v>
      </c>
      <c r="R241" s="2">
        <v>1488500</v>
      </c>
      <c r="S241" s="2">
        <v>2202219</v>
      </c>
      <c r="T241" s="2">
        <f>S241*0.8</f>
        <v>1761775.2000000002</v>
      </c>
      <c r="U241" s="2"/>
      <c r="V241" s="2"/>
      <c r="W241" s="3" t="s">
        <v>35</v>
      </c>
    </row>
    <row r="242" spans="1:23" ht="12" customHeight="1" x14ac:dyDescent="0.2">
      <c r="A242" s="6"/>
      <c r="B242" s="6"/>
      <c r="C242" s="4"/>
      <c r="D242" s="34"/>
      <c r="E242" s="6"/>
      <c r="F242" s="6"/>
      <c r="G242" s="6"/>
      <c r="H242" s="18"/>
      <c r="I242" s="6"/>
      <c r="J242" s="18"/>
      <c r="K242" s="2"/>
      <c r="L242" s="2"/>
      <c r="M242" s="2"/>
      <c r="N242" s="2"/>
      <c r="O242" s="2"/>
      <c r="P242" s="2"/>
      <c r="Q242" s="4"/>
      <c r="R242" s="2"/>
      <c r="S242" s="2"/>
      <c r="T242" s="2"/>
      <c r="U242" s="2"/>
      <c r="V242" s="2"/>
    </row>
    <row r="243" spans="1:23" ht="12" customHeight="1" x14ac:dyDescent="0.2">
      <c r="A243" s="71">
        <v>114260</v>
      </c>
      <c r="B243" s="71">
        <v>11</v>
      </c>
      <c r="C243" s="72" t="s">
        <v>66</v>
      </c>
      <c r="D243" s="76">
        <v>7930267</v>
      </c>
      <c r="E243" s="71" t="s">
        <v>35</v>
      </c>
      <c r="F243" s="71" t="s">
        <v>12</v>
      </c>
      <c r="G243" s="71">
        <v>80</v>
      </c>
      <c r="H243" s="73">
        <v>46169</v>
      </c>
      <c r="I243" s="74" t="s">
        <v>160</v>
      </c>
      <c r="J243" s="73">
        <v>46168</v>
      </c>
      <c r="K243" s="75">
        <v>5000000</v>
      </c>
      <c r="L243" s="2"/>
      <c r="M243" s="2"/>
      <c r="N243" s="2"/>
      <c r="O243" s="2"/>
      <c r="P243" s="2"/>
      <c r="Q243" s="4"/>
      <c r="R243" s="2">
        <v>6250000</v>
      </c>
      <c r="S243" s="2">
        <v>6250000</v>
      </c>
      <c r="T243" s="2">
        <f>S243*0.8</f>
        <v>5000000</v>
      </c>
      <c r="U243" s="2"/>
      <c r="V243" s="2"/>
      <c r="W243" s="3" t="s">
        <v>35</v>
      </c>
    </row>
    <row r="244" spans="1:23" ht="12" customHeight="1" x14ac:dyDescent="0.2">
      <c r="A244" s="6"/>
      <c r="B244" s="6">
        <v>11</v>
      </c>
      <c r="C244" s="4" t="s">
        <v>406</v>
      </c>
      <c r="D244" s="33" t="s">
        <v>407</v>
      </c>
      <c r="E244" s="6" t="s">
        <v>35</v>
      </c>
      <c r="F244" s="6" t="s">
        <v>12</v>
      </c>
      <c r="G244" s="6">
        <v>80</v>
      </c>
      <c r="H244" s="18"/>
      <c r="I244" s="17">
        <v>30</v>
      </c>
      <c r="J244" s="18"/>
      <c r="K244" s="2"/>
      <c r="L244" s="2"/>
      <c r="M244" s="2"/>
      <c r="N244" s="2"/>
      <c r="O244" s="2">
        <v>5000000</v>
      </c>
      <c r="P244" s="2"/>
      <c r="Q244" s="4" t="s">
        <v>408</v>
      </c>
      <c r="R244" s="2">
        <v>6250000</v>
      </c>
      <c r="S244" s="2">
        <v>6250000</v>
      </c>
      <c r="T244" s="2">
        <v>5000000</v>
      </c>
      <c r="U244" s="2"/>
      <c r="V244" s="2"/>
      <c r="W244" s="3" t="s">
        <v>35</v>
      </c>
    </row>
    <row r="245" spans="1:23" ht="12" customHeight="1" x14ac:dyDescent="0.2">
      <c r="A245" s="6"/>
      <c r="B245" s="6"/>
      <c r="C245" s="4"/>
      <c r="D245" s="34"/>
      <c r="E245" s="6"/>
      <c r="F245" s="6"/>
      <c r="G245" s="6"/>
      <c r="H245" s="18"/>
      <c r="I245" s="6"/>
      <c r="J245" s="18"/>
      <c r="K245" s="2"/>
      <c r="L245" s="2"/>
      <c r="M245" s="2"/>
      <c r="N245" s="2"/>
      <c r="O245" s="2"/>
      <c r="P245" s="2"/>
      <c r="Q245" s="4"/>
      <c r="R245" s="2"/>
      <c r="S245" s="2"/>
      <c r="T245" s="2"/>
      <c r="U245" s="2"/>
      <c r="V245" s="2"/>
    </row>
    <row r="246" spans="1:23" ht="12" customHeight="1" x14ac:dyDescent="0.2">
      <c r="A246" s="6">
        <v>121507</v>
      </c>
      <c r="B246" s="6">
        <v>6</v>
      </c>
      <c r="C246" s="4" t="s">
        <v>67</v>
      </c>
      <c r="D246" s="34">
        <v>8031401</v>
      </c>
      <c r="E246" s="6" t="s">
        <v>34</v>
      </c>
      <c r="F246" s="6" t="s">
        <v>12</v>
      </c>
      <c r="G246" s="6">
        <v>95</v>
      </c>
      <c r="H246" s="18">
        <v>46402</v>
      </c>
      <c r="I246" s="17" t="s">
        <v>107</v>
      </c>
      <c r="J246" s="18"/>
      <c r="K246" s="2"/>
      <c r="L246" s="2"/>
      <c r="M246" s="2">
        <v>3337350</v>
      </c>
      <c r="N246" s="2"/>
      <c r="O246" s="2"/>
      <c r="P246" s="2"/>
      <c r="Q246" s="4" t="s">
        <v>68</v>
      </c>
      <c r="R246" s="2">
        <v>3513000</v>
      </c>
      <c r="S246" s="2">
        <v>3964300</v>
      </c>
      <c r="T246" s="2">
        <f>S246*0.95</f>
        <v>3766085</v>
      </c>
      <c r="U246" s="2">
        <v>449685</v>
      </c>
      <c r="V246" s="2">
        <f>S246*0.15</f>
        <v>594645</v>
      </c>
      <c r="W246" s="3" t="s">
        <v>35</v>
      </c>
    </row>
    <row r="247" spans="1:23" ht="12" customHeight="1" x14ac:dyDescent="0.2">
      <c r="A247" s="6"/>
      <c r="B247" s="6"/>
      <c r="C247" s="4"/>
      <c r="D247" s="34"/>
      <c r="E247" s="6"/>
      <c r="F247" s="6"/>
      <c r="G247" s="6"/>
      <c r="H247" s="18"/>
      <c r="I247" s="6"/>
      <c r="J247" s="18"/>
      <c r="K247" s="2"/>
      <c r="L247" s="2"/>
      <c r="M247" s="2"/>
      <c r="N247" s="2"/>
      <c r="O247" s="2"/>
      <c r="P247" s="2"/>
      <c r="Q247" s="4"/>
      <c r="R247" s="2"/>
      <c r="S247" s="2"/>
      <c r="T247" s="2"/>
      <c r="U247" s="2"/>
      <c r="V247" s="2"/>
    </row>
    <row r="248" spans="1:23" ht="12" customHeight="1" x14ac:dyDescent="0.2">
      <c r="A248" s="6">
        <v>115518</v>
      </c>
      <c r="B248" s="6">
        <v>1</v>
      </c>
      <c r="C248" s="4" t="s">
        <v>103</v>
      </c>
      <c r="D248" s="34">
        <v>8137137</v>
      </c>
      <c r="E248" s="6" t="s">
        <v>35</v>
      </c>
      <c r="F248" s="6"/>
      <c r="G248" s="6">
        <v>80</v>
      </c>
      <c r="H248" s="18">
        <v>46388</v>
      </c>
      <c r="I248" s="17" t="s">
        <v>107</v>
      </c>
      <c r="J248" s="18"/>
      <c r="K248" s="2"/>
      <c r="L248" s="2">
        <v>866560</v>
      </c>
      <c r="M248" s="2"/>
      <c r="N248" s="2"/>
      <c r="O248" s="2"/>
      <c r="P248" s="2"/>
      <c r="Q248" s="4" t="s">
        <v>104</v>
      </c>
      <c r="R248" s="2">
        <v>1159000</v>
      </c>
      <c r="S248" s="2">
        <v>1382850</v>
      </c>
      <c r="T248" s="2">
        <f>S248*0.8</f>
        <v>1106280</v>
      </c>
      <c r="U248" s="2"/>
      <c r="V248" s="2"/>
      <c r="W248" s="3" t="s">
        <v>35</v>
      </c>
    </row>
    <row r="249" spans="1:23" ht="12" customHeight="1" x14ac:dyDescent="0.2">
      <c r="A249" s="6"/>
      <c r="B249" s="6"/>
      <c r="C249" s="4"/>
      <c r="D249" s="34"/>
      <c r="E249" s="6"/>
      <c r="F249" s="6"/>
      <c r="G249" s="6"/>
      <c r="H249" s="18"/>
      <c r="I249" s="6"/>
      <c r="J249" s="18"/>
      <c r="K249" s="2"/>
      <c r="L249" s="2"/>
      <c r="M249" s="2"/>
      <c r="N249" s="2"/>
      <c r="O249" s="2"/>
      <c r="P249" s="2"/>
      <c r="Q249" s="4"/>
      <c r="R249" s="2"/>
      <c r="S249" s="2"/>
      <c r="T249" s="2"/>
      <c r="U249" s="2"/>
      <c r="V249" s="2"/>
    </row>
    <row r="250" spans="1:23" ht="12" customHeight="1" x14ac:dyDescent="0.2">
      <c r="A250" s="39"/>
      <c r="B250" s="39">
        <v>10</v>
      </c>
      <c r="C250" s="40" t="s">
        <v>91</v>
      </c>
      <c r="D250" s="46">
        <v>8233756</v>
      </c>
      <c r="E250" s="39" t="s">
        <v>34</v>
      </c>
      <c r="F250" s="39" t="s">
        <v>12</v>
      </c>
      <c r="G250" s="39">
        <v>80</v>
      </c>
      <c r="H250" s="44"/>
      <c r="I250" s="42" t="s">
        <v>79</v>
      </c>
      <c r="J250" s="44"/>
      <c r="K250" s="38"/>
      <c r="L250" s="38">
        <v>358400</v>
      </c>
      <c r="M250" s="38"/>
      <c r="N250" s="38"/>
      <c r="O250" s="38"/>
      <c r="P250" s="38"/>
      <c r="Q250" s="40" t="s">
        <v>121</v>
      </c>
      <c r="R250" s="38">
        <v>448000</v>
      </c>
      <c r="S250" s="38">
        <v>573000</v>
      </c>
      <c r="T250" s="38">
        <f>S250*0.8</f>
        <v>458400</v>
      </c>
      <c r="U250" s="38"/>
      <c r="V250" s="38"/>
      <c r="W250" s="40" t="s">
        <v>34</v>
      </c>
    </row>
    <row r="251" spans="1:23" ht="12" customHeight="1" x14ac:dyDescent="0.2">
      <c r="A251" s="39"/>
      <c r="B251" s="39">
        <v>10</v>
      </c>
      <c r="C251" s="40" t="s">
        <v>440</v>
      </c>
      <c r="D251" s="46">
        <v>8231249</v>
      </c>
      <c r="E251" s="39" t="s">
        <v>34</v>
      </c>
      <c r="F251" s="39"/>
      <c r="G251" s="39">
        <v>80</v>
      </c>
      <c r="H251" s="44"/>
      <c r="I251" s="42">
        <v>31</v>
      </c>
      <c r="J251" s="44"/>
      <c r="K251" s="38"/>
      <c r="L251" s="38"/>
      <c r="M251" s="38"/>
      <c r="N251" s="38"/>
      <c r="O251" s="38"/>
      <c r="P251" s="38">
        <v>947000</v>
      </c>
      <c r="Q251" s="40"/>
      <c r="R251" s="38">
        <v>947000</v>
      </c>
      <c r="S251" s="38">
        <v>1147000</v>
      </c>
      <c r="T251" s="38">
        <v>917600</v>
      </c>
      <c r="U251" s="38"/>
      <c r="V251" s="38"/>
      <c r="W251" s="45" t="s">
        <v>34</v>
      </c>
    </row>
    <row r="252" spans="1:23" s="45" customFormat="1" ht="12" customHeight="1" x14ac:dyDescent="0.2">
      <c r="A252" s="6"/>
      <c r="B252" s="6"/>
      <c r="C252" s="4"/>
      <c r="D252" s="34"/>
      <c r="E252" s="6"/>
      <c r="F252" s="6"/>
      <c r="G252" s="6"/>
      <c r="H252" s="18"/>
      <c r="I252" s="6"/>
      <c r="J252" s="18"/>
      <c r="K252" s="2"/>
      <c r="L252" s="2"/>
      <c r="M252" s="2"/>
      <c r="N252" s="2"/>
      <c r="O252" s="2"/>
      <c r="P252" s="2"/>
      <c r="Q252" s="4"/>
      <c r="R252" s="2"/>
      <c r="S252" s="2"/>
      <c r="T252" s="2"/>
      <c r="U252" s="2"/>
      <c r="V252" s="2"/>
    </row>
    <row r="253" spans="1:23" ht="12" customHeight="1" x14ac:dyDescent="0.2">
      <c r="A253" s="71">
        <v>120369</v>
      </c>
      <c r="B253" s="71">
        <v>8</v>
      </c>
      <c r="C253" s="72" t="s">
        <v>202</v>
      </c>
      <c r="D253" s="76">
        <v>8333076</v>
      </c>
      <c r="E253" s="71" t="s">
        <v>34</v>
      </c>
      <c r="F253" s="71" t="s">
        <v>12</v>
      </c>
      <c r="G253" s="71">
        <v>100</v>
      </c>
      <c r="H253" s="73">
        <v>46028</v>
      </c>
      <c r="I253" s="74" t="s">
        <v>72</v>
      </c>
      <c r="J253" s="73">
        <v>46000</v>
      </c>
      <c r="K253" s="75">
        <v>416653</v>
      </c>
      <c r="L253" s="4"/>
      <c r="M253" s="4"/>
      <c r="N253" s="4"/>
      <c r="O253" s="4"/>
      <c r="P253" s="4"/>
      <c r="Q253" s="4" t="s">
        <v>203</v>
      </c>
      <c r="R253" s="2">
        <v>415000</v>
      </c>
      <c r="S253" s="2">
        <v>540000</v>
      </c>
      <c r="T253" s="2">
        <f>S253</f>
        <v>540000</v>
      </c>
      <c r="U253" s="2"/>
      <c r="V253" s="2"/>
      <c r="W253" s="3" t="s">
        <v>35</v>
      </c>
    </row>
    <row r="254" spans="1:23" ht="12" customHeight="1" x14ac:dyDescent="0.2">
      <c r="A254" s="39">
        <v>120673</v>
      </c>
      <c r="B254" s="39">
        <v>8</v>
      </c>
      <c r="C254" s="40" t="s">
        <v>210</v>
      </c>
      <c r="D254" s="46">
        <v>8333475</v>
      </c>
      <c r="E254" s="39" t="s">
        <v>34</v>
      </c>
      <c r="F254" s="39" t="s">
        <v>12</v>
      </c>
      <c r="G254" s="39">
        <v>95</v>
      </c>
      <c r="H254" s="44">
        <v>46406</v>
      </c>
      <c r="I254" s="42" t="s">
        <v>107</v>
      </c>
      <c r="J254" s="44"/>
      <c r="K254" s="38"/>
      <c r="L254" s="38">
        <v>2146335</v>
      </c>
      <c r="M254" s="40"/>
      <c r="N254" s="40"/>
      <c r="O254" s="40"/>
      <c r="P254" s="40"/>
      <c r="Q254" s="40" t="s">
        <v>120</v>
      </c>
      <c r="R254" s="38">
        <v>2259300</v>
      </c>
      <c r="S254" s="38">
        <v>2585228</v>
      </c>
      <c r="T254" s="38">
        <f>S254*0.95</f>
        <v>2455966.6</v>
      </c>
      <c r="U254" s="38">
        <v>338895</v>
      </c>
      <c r="V254" s="38">
        <f>S254*0.15</f>
        <v>387784.2</v>
      </c>
      <c r="W254" s="40" t="s">
        <v>34</v>
      </c>
    </row>
    <row r="255" spans="1:23" ht="12" customHeight="1" x14ac:dyDescent="0.2">
      <c r="A255" s="77">
        <v>122837</v>
      </c>
      <c r="B255" s="77">
        <v>8</v>
      </c>
      <c r="C255" s="78" t="s">
        <v>320</v>
      </c>
      <c r="D255" s="82">
        <v>8330824</v>
      </c>
      <c r="E255" s="77" t="s">
        <v>34</v>
      </c>
      <c r="F255" s="77" t="s">
        <v>12</v>
      </c>
      <c r="G255" s="77">
        <v>95</v>
      </c>
      <c r="H255" s="80">
        <v>46063</v>
      </c>
      <c r="I255" s="79" t="s">
        <v>72</v>
      </c>
      <c r="J255" s="80">
        <v>46050</v>
      </c>
      <c r="K255" s="81">
        <v>321152</v>
      </c>
      <c r="L255" s="38"/>
      <c r="M255" s="38"/>
      <c r="N255" s="40"/>
      <c r="O255" s="40"/>
      <c r="P255" s="40"/>
      <c r="Q255" s="40" t="s">
        <v>321</v>
      </c>
      <c r="R255" s="38">
        <v>528000</v>
      </c>
      <c r="S255" s="38">
        <v>658600</v>
      </c>
      <c r="T255" s="38">
        <f>S255*0.95</f>
        <v>625670</v>
      </c>
      <c r="U255" s="81">
        <v>79200</v>
      </c>
      <c r="V255" s="38">
        <f>S255*0.15</f>
        <v>98790</v>
      </c>
      <c r="W255" s="40" t="s">
        <v>34</v>
      </c>
    </row>
    <row r="256" spans="1:23" ht="12" customHeight="1" x14ac:dyDescent="0.2">
      <c r="A256" s="6"/>
      <c r="B256" s="6"/>
      <c r="C256" s="4"/>
      <c r="D256" s="34"/>
      <c r="E256" s="6"/>
      <c r="F256" s="6"/>
      <c r="G256" s="6"/>
      <c r="H256" s="18"/>
      <c r="I256" s="6"/>
      <c r="J256" s="18"/>
      <c r="K256" s="2"/>
      <c r="L256" s="2"/>
      <c r="M256" s="2"/>
      <c r="N256" s="2"/>
      <c r="O256" s="2"/>
      <c r="P256" s="2"/>
      <c r="Q256" s="4"/>
      <c r="R256" s="2"/>
      <c r="S256" s="2"/>
      <c r="T256" s="2"/>
      <c r="U256" s="2"/>
      <c r="V256" s="2"/>
    </row>
    <row r="257" spans="1:23" ht="12" customHeight="1" x14ac:dyDescent="0.2">
      <c r="A257" s="6">
        <v>117604</v>
      </c>
      <c r="B257" s="6">
        <v>10</v>
      </c>
      <c r="C257" s="4" t="s">
        <v>125</v>
      </c>
      <c r="D257" s="34">
        <v>8437505</v>
      </c>
      <c r="E257" s="6" t="s">
        <v>34</v>
      </c>
      <c r="F257" s="6" t="s">
        <v>12</v>
      </c>
      <c r="G257" s="6">
        <v>100</v>
      </c>
      <c r="H257" s="18">
        <v>46478</v>
      </c>
      <c r="I257" s="17" t="s">
        <v>256</v>
      </c>
      <c r="J257" s="18"/>
      <c r="K257" s="2"/>
      <c r="L257" s="2">
        <v>1750424</v>
      </c>
      <c r="M257" s="2"/>
      <c r="N257" s="2"/>
      <c r="O257" s="2"/>
      <c r="P257" s="2"/>
      <c r="Q257" s="4" t="s">
        <v>126</v>
      </c>
      <c r="R257" s="2">
        <v>1910500</v>
      </c>
      <c r="S257" s="2">
        <v>2210500</v>
      </c>
      <c r="T257" s="2">
        <f>S257*1</f>
        <v>2210500</v>
      </c>
      <c r="U257" s="2"/>
      <c r="V257" s="2"/>
      <c r="W257" s="3" t="s">
        <v>35</v>
      </c>
    </row>
    <row r="258" spans="1:23" ht="12" customHeight="1" x14ac:dyDescent="0.2">
      <c r="A258" s="6"/>
      <c r="B258" s="6">
        <v>10</v>
      </c>
      <c r="C258" s="4" t="s">
        <v>322</v>
      </c>
      <c r="D258" s="34">
        <v>8434751</v>
      </c>
      <c r="E258" s="6" t="s">
        <v>34</v>
      </c>
      <c r="F258" s="6" t="s">
        <v>12</v>
      </c>
      <c r="G258" s="6">
        <v>80</v>
      </c>
      <c r="H258" s="18"/>
      <c r="I258" s="17">
        <v>29</v>
      </c>
      <c r="J258" s="18"/>
      <c r="K258" s="2"/>
      <c r="L258" s="2"/>
      <c r="M258" s="2"/>
      <c r="N258" s="2">
        <v>993380</v>
      </c>
      <c r="O258" s="2"/>
      <c r="P258" s="2"/>
      <c r="Q258" s="4" t="s">
        <v>323</v>
      </c>
      <c r="R258" s="2">
        <v>1241700</v>
      </c>
      <c r="S258" s="2">
        <v>1477956</v>
      </c>
      <c r="T258" s="2">
        <f>S258*0.8</f>
        <v>1182364.8</v>
      </c>
      <c r="U258" s="2"/>
      <c r="V258" s="2"/>
      <c r="W258" s="3" t="s">
        <v>35</v>
      </c>
    </row>
    <row r="259" spans="1:23" ht="12" customHeight="1" x14ac:dyDescent="0.2">
      <c r="A259" s="6"/>
      <c r="B259" s="6">
        <v>10</v>
      </c>
      <c r="C259" s="4" t="s">
        <v>469</v>
      </c>
      <c r="D259" s="34">
        <v>8439362</v>
      </c>
      <c r="E259" s="6" t="s">
        <v>34</v>
      </c>
      <c r="F259" s="6" t="s">
        <v>12</v>
      </c>
      <c r="G259" s="6">
        <v>80</v>
      </c>
      <c r="H259" s="18"/>
      <c r="I259" s="17">
        <v>31</v>
      </c>
      <c r="J259" s="18"/>
      <c r="K259" s="2"/>
      <c r="L259" s="2"/>
      <c r="M259" s="2"/>
      <c r="N259" s="2"/>
      <c r="O259" s="2"/>
      <c r="P259" s="2">
        <v>1674500</v>
      </c>
      <c r="Q259" s="4"/>
      <c r="R259" s="2">
        <v>1674500</v>
      </c>
      <c r="S259" s="2">
        <v>1974500</v>
      </c>
      <c r="T259" s="2">
        <v>1579600</v>
      </c>
      <c r="U259" s="2"/>
      <c r="V259" s="2"/>
      <c r="W259" s="3" t="s">
        <v>35</v>
      </c>
    </row>
    <row r="260" spans="1:23" ht="12" customHeight="1" x14ac:dyDescent="0.2">
      <c r="A260" s="6"/>
      <c r="B260" s="6"/>
      <c r="C260" s="4"/>
      <c r="D260" s="34"/>
      <c r="E260" s="6"/>
      <c r="F260" s="6"/>
      <c r="G260" s="6"/>
      <c r="H260" s="18"/>
      <c r="I260" s="6"/>
      <c r="J260" s="18"/>
      <c r="K260" s="2"/>
      <c r="L260" s="2"/>
      <c r="M260" s="2"/>
      <c r="N260" s="2"/>
      <c r="O260" s="2"/>
      <c r="P260" s="2"/>
      <c r="Q260" s="4"/>
      <c r="R260" s="2"/>
      <c r="S260" s="2"/>
      <c r="T260" s="2"/>
      <c r="U260" s="2"/>
      <c r="V260" s="2"/>
    </row>
    <row r="261" spans="1:23" s="45" customFormat="1" ht="12" customHeight="1" x14ac:dyDescent="0.2">
      <c r="A261" s="6">
        <v>120883</v>
      </c>
      <c r="B261" s="6">
        <v>3</v>
      </c>
      <c r="C261" s="4" t="s">
        <v>221</v>
      </c>
      <c r="D261" s="34">
        <v>8532028</v>
      </c>
      <c r="E261" s="6" t="s">
        <v>34</v>
      </c>
      <c r="F261" s="6" t="s">
        <v>12</v>
      </c>
      <c r="G261" s="6">
        <v>95</v>
      </c>
      <c r="H261" s="18">
        <v>46600</v>
      </c>
      <c r="I261" s="17" t="s">
        <v>254</v>
      </c>
      <c r="J261" s="18"/>
      <c r="K261" s="2"/>
      <c r="L261" s="2"/>
      <c r="M261" s="2">
        <v>823270</v>
      </c>
      <c r="N261" s="2"/>
      <c r="O261" s="2"/>
      <c r="P261" s="2"/>
      <c r="Q261" s="4"/>
      <c r="R261" s="2">
        <v>866600</v>
      </c>
      <c r="S261" s="2">
        <v>1064920</v>
      </c>
      <c r="T261" s="2">
        <f>S261*0.95</f>
        <v>1011674</v>
      </c>
      <c r="U261" s="2">
        <v>129990</v>
      </c>
      <c r="V261" s="2">
        <f>S261*0.15</f>
        <v>159738</v>
      </c>
      <c r="W261" s="3" t="s">
        <v>35</v>
      </c>
    </row>
    <row r="262" spans="1:23" ht="12" customHeight="1" x14ac:dyDescent="0.2">
      <c r="A262" s="71">
        <v>119537</v>
      </c>
      <c r="B262" s="71">
        <v>3</v>
      </c>
      <c r="C262" s="72" t="s">
        <v>204</v>
      </c>
      <c r="D262" s="76">
        <v>8547149</v>
      </c>
      <c r="E262" s="71" t="s">
        <v>35</v>
      </c>
      <c r="F262" s="71" t="s">
        <v>12</v>
      </c>
      <c r="G262" s="71">
        <v>95</v>
      </c>
      <c r="H262" s="73">
        <v>46127</v>
      </c>
      <c r="I262" s="74" t="s">
        <v>160</v>
      </c>
      <c r="J262" s="73">
        <v>46113</v>
      </c>
      <c r="K262" s="75">
        <v>776853</v>
      </c>
      <c r="L262" s="2"/>
      <c r="M262" s="2"/>
      <c r="N262" s="2"/>
      <c r="O262" s="2"/>
      <c r="P262" s="2"/>
      <c r="Q262" s="4" t="s">
        <v>205</v>
      </c>
      <c r="R262" s="2">
        <v>1006000</v>
      </c>
      <c r="S262" s="2">
        <v>1206900</v>
      </c>
      <c r="T262" s="2">
        <f>S262*0.95</f>
        <v>1146555</v>
      </c>
      <c r="U262" s="75">
        <v>122661</v>
      </c>
      <c r="V262" s="2">
        <f>S262*0.15</f>
        <v>181035</v>
      </c>
      <c r="W262" s="3" t="s">
        <v>35</v>
      </c>
    </row>
    <row r="263" spans="1:23" ht="12" customHeight="1" x14ac:dyDescent="0.2">
      <c r="A263" s="6">
        <v>115791</v>
      </c>
      <c r="B263" s="6">
        <v>3</v>
      </c>
      <c r="C263" s="4" t="s">
        <v>82</v>
      </c>
      <c r="D263" s="34">
        <v>8533962</v>
      </c>
      <c r="E263" s="6" t="s">
        <v>34</v>
      </c>
      <c r="F263" s="6" t="s">
        <v>12</v>
      </c>
      <c r="G263" s="6">
        <v>95</v>
      </c>
      <c r="H263" s="18">
        <v>46204</v>
      </c>
      <c r="I263" s="17" t="s">
        <v>106</v>
      </c>
      <c r="J263" s="18"/>
      <c r="K263" s="2"/>
      <c r="L263" s="2">
        <v>753350</v>
      </c>
      <c r="M263" s="2"/>
      <c r="N263" s="2"/>
      <c r="O263" s="2"/>
      <c r="P263" s="2"/>
      <c r="Q263" s="4" t="s">
        <v>122</v>
      </c>
      <c r="R263" s="2">
        <v>893000</v>
      </c>
      <c r="S263" s="2">
        <v>1093000</v>
      </c>
      <c r="T263" s="2">
        <f>S263*0.95</f>
        <v>1038350</v>
      </c>
      <c r="U263" s="2">
        <v>133950</v>
      </c>
      <c r="V263" s="2">
        <f>S263*0.15</f>
        <v>163950</v>
      </c>
      <c r="W263" s="3" t="s">
        <v>35</v>
      </c>
    </row>
    <row r="264" spans="1:23" ht="12" customHeight="1" x14ac:dyDescent="0.2">
      <c r="A264" s="71">
        <v>118423</v>
      </c>
      <c r="B264" s="71">
        <v>3</v>
      </c>
      <c r="C264" s="72" t="s">
        <v>156</v>
      </c>
      <c r="D264" s="76">
        <v>8541590</v>
      </c>
      <c r="E264" s="71" t="s">
        <v>34</v>
      </c>
      <c r="F264" s="71" t="s">
        <v>12</v>
      </c>
      <c r="G264" s="71">
        <v>100</v>
      </c>
      <c r="H264" s="73">
        <v>46064</v>
      </c>
      <c r="I264" s="74" t="s">
        <v>73</v>
      </c>
      <c r="J264" s="73">
        <v>46056</v>
      </c>
      <c r="K264" s="75">
        <v>1134500</v>
      </c>
      <c r="L264" s="2"/>
      <c r="M264" s="2"/>
      <c r="N264" s="2"/>
      <c r="O264" s="2"/>
      <c r="P264" s="2"/>
      <c r="Q264" s="4" t="s">
        <v>157</v>
      </c>
      <c r="R264" s="2">
        <v>902000</v>
      </c>
      <c r="S264" s="2">
        <v>1152000</v>
      </c>
      <c r="T264" s="2">
        <f>S264</f>
        <v>1152000</v>
      </c>
      <c r="U264" s="2"/>
      <c r="V264" s="2"/>
      <c r="W264" s="3" t="s">
        <v>35</v>
      </c>
    </row>
    <row r="265" spans="1:23" ht="12" customHeight="1" x14ac:dyDescent="0.2">
      <c r="A265" s="6">
        <v>122118</v>
      </c>
      <c r="B265" s="6">
        <v>3</v>
      </c>
      <c r="C265" s="4" t="s">
        <v>324</v>
      </c>
      <c r="D265" s="34">
        <v>8532281</v>
      </c>
      <c r="E265" s="6" t="s">
        <v>34</v>
      </c>
      <c r="F265" s="6" t="s">
        <v>12</v>
      </c>
      <c r="G265" s="6" t="s">
        <v>25</v>
      </c>
      <c r="H265" s="18">
        <v>46645</v>
      </c>
      <c r="I265" s="17" t="s">
        <v>254</v>
      </c>
      <c r="J265" s="18"/>
      <c r="K265" s="2"/>
      <c r="L265" s="2"/>
      <c r="M265" s="2">
        <v>855385</v>
      </c>
      <c r="N265" s="2"/>
      <c r="O265" s="2"/>
      <c r="P265" s="2"/>
      <c r="Q265" s="4"/>
      <c r="R265" s="2">
        <v>900400</v>
      </c>
      <c r="S265" s="2">
        <v>1100400</v>
      </c>
      <c r="T265" s="2">
        <f>S265*0.95</f>
        <v>1045380</v>
      </c>
      <c r="U265" s="2">
        <v>135065</v>
      </c>
      <c r="V265" s="2">
        <f>S265*0.15</f>
        <v>165060</v>
      </c>
      <c r="W265" s="3" t="s">
        <v>35</v>
      </c>
    </row>
    <row r="266" spans="1:23" ht="12" customHeight="1" x14ac:dyDescent="0.2">
      <c r="A266" s="6"/>
      <c r="B266" s="6">
        <v>3</v>
      </c>
      <c r="C266" s="4" t="s">
        <v>459</v>
      </c>
      <c r="D266" s="34">
        <v>8532036</v>
      </c>
      <c r="E266" s="6" t="s">
        <v>34</v>
      </c>
      <c r="F266" s="6" t="s">
        <v>12</v>
      </c>
      <c r="G266" s="6" t="s">
        <v>25</v>
      </c>
      <c r="H266" s="18"/>
      <c r="I266" s="17">
        <v>31</v>
      </c>
      <c r="J266" s="18"/>
      <c r="K266" s="2"/>
      <c r="L266" s="2"/>
      <c r="M266" s="2"/>
      <c r="N266" s="2"/>
      <c r="O266" s="2"/>
      <c r="P266" s="2">
        <v>927500</v>
      </c>
      <c r="Q266" s="4"/>
      <c r="R266" s="2">
        <v>927500</v>
      </c>
      <c r="S266" s="2">
        <v>1127500</v>
      </c>
      <c r="T266" s="2">
        <f>S266*0.95</f>
        <v>1071125</v>
      </c>
      <c r="U266" s="2">
        <f>R266*0.15</f>
        <v>139125</v>
      </c>
      <c r="V266" s="2">
        <f>S266*0.15</f>
        <v>169125</v>
      </c>
      <c r="W266" s="3" t="s">
        <v>35</v>
      </c>
    </row>
    <row r="267" spans="1:23" s="45" customFormat="1" ht="12" customHeight="1" x14ac:dyDescent="0.2">
      <c r="A267" s="6"/>
      <c r="B267" s="6"/>
      <c r="C267" s="4"/>
      <c r="D267" s="34"/>
      <c r="E267" s="6"/>
      <c r="F267" s="6"/>
      <c r="G267" s="6"/>
      <c r="H267" s="18"/>
      <c r="I267" s="6"/>
      <c r="J267" s="18"/>
      <c r="K267" s="2"/>
      <c r="L267" s="2"/>
      <c r="M267" s="2"/>
      <c r="N267" s="2"/>
      <c r="O267" s="2"/>
      <c r="P267" s="2"/>
      <c r="Q267" s="4"/>
      <c r="R267" s="2"/>
      <c r="S267" s="2"/>
      <c r="T267" s="2"/>
      <c r="U267" s="2"/>
      <c r="V267" s="2"/>
    </row>
    <row r="268" spans="1:23" ht="12" customHeight="1" x14ac:dyDescent="0.2">
      <c r="A268" s="77">
        <v>113921</v>
      </c>
      <c r="B268" s="77">
        <v>2</v>
      </c>
      <c r="C268" s="78" t="s">
        <v>69</v>
      </c>
      <c r="D268" s="82">
        <v>8630038</v>
      </c>
      <c r="E268" s="77" t="s">
        <v>34</v>
      </c>
      <c r="F268" s="77" t="s">
        <v>12</v>
      </c>
      <c r="G268" s="77">
        <v>95</v>
      </c>
      <c r="H268" s="80">
        <v>46367</v>
      </c>
      <c r="I268" s="79" t="s">
        <v>73</v>
      </c>
      <c r="J268" s="80">
        <v>45993</v>
      </c>
      <c r="K268" s="81">
        <v>844416</v>
      </c>
      <c r="L268" s="38"/>
      <c r="M268" s="38"/>
      <c r="N268" s="38"/>
      <c r="O268" s="38"/>
      <c r="P268" s="38"/>
      <c r="Q268" s="40" t="s">
        <v>120</v>
      </c>
      <c r="R268" s="38">
        <v>826000</v>
      </c>
      <c r="S268" s="38">
        <v>1016200</v>
      </c>
      <c r="T268" s="38">
        <f>S268*0.95</f>
        <v>965390</v>
      </c>
      <c r="U268" s="81">
        <v>126662</v>
      </c>
      <c r="V268" s="38">
        <f>S268*0.15</f>
        <v>152430</v>
      </c>
      <c r="W268" s="40" t="s">
        <v>34</v>
      </c>
    </row>
    <row r="269" spans="1:23" ht="12" customHeight="1" x14ac:dyDescent="0.2">
      <c r="A269" s="6"/>
      <c r="B269" s="6"/>
      <c r="C269" s="4"/>
      <c r="D269" s="34"/>
      <c r="E269" s="6"/>
      <c r="F269" s="6"/>
      <c r="G269" s="6"/>
      <c r="H269" s="18"/>
      <c r="I269" s="6"/>
      <c r="J269" s="18"/>
      <c r="K269" s="2"/>
      <c r="L269" s="2"/>
      <c r="M269" s="2"/>
      <c r="N269" s="2"/>
      <c r="O269" s="2"/>
      <c r="P269" s="2"/>
      <c r="Q269" s="4"/>
      <c r="R269" s="2"/>
      <c r="S269" s="2"/>
      <c r="T269" s="2"/>
      <c r="U269" s="2"/>
      <c r="V269" s="2"/>
    </row>
    <row r="270" spans="1:23" ht="12" customHeight="1" x14ac:dyDescent="0.2">
      <c r="A270" s="6">
        <v>119450</v>
      </c>
      <c r="B270" s="6">
        <v>2</v>
      </c>
      <c r="C270" s="4" t="s">
        <v>206</v>
      </c>
      <c r="D270" s="34">
        <v>8731004</v>
      </c>
      <c r="E270" s="6" t="s">
        <v>34</v>
      </c>
      <c r="F270" s="6" t="s">
        <v>12</v>
      </c>
      <c r="G270" s="6">
        <v>100</v>
      </c>
      <c r="H270" s="18">
        <v>46204</v>
      </c>
      <c r="I270" s="17" t="s">
        <v>106</v>
      </c>
      <c r="J270" s="18"/>
      <c r="L270" s="2">
        <v>391000</v>
      </c>
      <c r="M270" s="2"/>
      <c r="N270" s="2"/>
      <c r="O270" s="2"/>
      <c r="P270" s="2"/>
      <c r="Q270" s="4" t="s">
        <v>207</v>
      </c>
      <c r="R270" s="2">
        <v>391000</v>
      </c>
      <c r="S270" s="2">
        <v>516000</v>
      </c>
      <c r="T270" s="2">
        <f>S270</f>
        <v>516000</v>
      </c>
      <c r="U270" s="2"/>
      <c r="V270" s="2"/>
      <c r="W270" s="3" t="s">
        <v>35</v>
      </c>
    </row>
    <row r="271" spans="1:23" ht="12" customHeight="1" x14ac:dyDescent="0.2">
      <c r="A271" s="77">
        <v>113924</v>
      </c>
      <c r="B271" s="77">
        <v>2</v>
      </c>
      <c r="C271" s="78" t="s">
        <v>74</v>
      </c>
      <c r="D271" s="82">
        <v>8746354</v>
      </c>
      <c r="E271" s="77" t="s">
        <v>35</v>
      </c>
      <c r="F271" s="77" t="s">
        <v>12</v>
      </c>
      <c r="G271" s="77">
        <v>80</v>
      </c>
      <c r="H271" s="80">
        <v>45841</v>
      </c>
      <c r="I271" s="79" t="s">
        <v>71</v>
      </c>
      <c r="J271" s="80">
        <v>45834</v>
      </c>
      <c r="K271" s="81">
        <v>673246</v>
      </c>
      <c r="L271" s="38"/>
      <c r="M271" s="38"/>
      <c r="N271" s="38"/>
      <c r="O271" s="38"/>
      <c r="P271" s="38"/>
      <c r="Q271" s="40" t="s">
        <v>70</v>
      </c>
      <c r="R271" s="38">
        <v>1069000</v>
      </c>
      <c r="S271" s="38">
        <v>1279350</v>
      </c>
      <c r="T271" s="38">
        <f>S271*0.8</f>
        <v>1023480</v>
      </c>
      <c r="U271" s="38"/>
      <c r="V271" s="38"/>
      <c r="W271" s="40" t="s">
        <v>34</v>
      </c>
    </row>
    <row r="272" spans="1:23" s="45" customFormat="1" ht="12" customHeight="1" x14ac:dyDescent="0.2">
      <c r="A272" s="6"/>
      <c r="B272" s="6"/>
      <c r="C272" s="4"/>
      <c r="D272" s="34"/>
      <c r="E272" s="6"/>
      <c r="F272" s="6"/>
      <c r="G272" s="6"/>
      <c r="H272" s="19"/>
      <c r="I272" s="17"/>
      <c r="J272" s="18"/>
      <c r="K272" s="2"/>
      <c r="L272" s="2"/>
      <c r="M272" s="2"/>
      <c r="N272" s="2"/>
      <c r="O272" s="2"/>
      <c r="P272" s="2"/>
      <c r="Q272" s="4"/>
      <c r="R272" s="2"/>
      <c r="S272" s="2"/>
      <c r="T272" s="2"/>
      <c r="U272" s="2"/>
      <c r="V272" s="2"/>
    </row>
    <row r="273" spans="1:23" ht="12" customHeight="1" x14ac:dyDescent="0.2">
      <c r="A273" s="39">
        <v>120882</v>
      </c>
      <c r="B273" s="39">
        <v>1</v>
      </c>
      <c r="C273" s="40" t="s">
        <v>242</v>
      </c>
      <c r="D273" s="46">
        <v>8831688</v>
      </c>
      <c r="E273" s="39" t="s">
        <v>34</v>
      </c>
      <c r="F273" s="39" t="s">
        <v>12</v>
      </c>
      <c r="G273" s="39">
        <v>95</v>
      </c>
      <c r="H273" s="43">
        <v>46654</v>
      </c>
      <c r="I273" s="42" t="s">
        <v>254</v>
      </c>
      <c r="J273" s="44"/>
      <c r="K273" s="38"/>
      <c r="L273" s="38"/>
      <c r="M273" s="38">
        <v>2320280</v>
      </c>
      <c r="N273" s="38"/>
      <c r="O273" s="38"/>
      <c r="P273" s="38"/>
      <c r="Q273" s="40"/>
      <c r="R273" s="38">
        <v>2442400</v>
      </c>
      <c r="S273" s="38">
        <v>2786640</v>
      </c>
      <c r="T273" s="38">
        <f>S273*0.95</f>
        <v>2647308</v>
      </c>
      <c r="U273" s="38">
        <v>366360</v>
      </c>
      <c r="V273" s="38">
        <f>S273*0.15</f>
        <v>417996</v>
      </c>
      <c r="W273" s="40" t="s">
        <v>34</v>
      </c>
    </row>
    <row r="274" spans="1:23" ht="12" customHeight="1" x14ac:dyDescent="0.2">
      <c r="A274" s="6"/>
      <c r="B274" s="6"/>
      <c r="C274" s="4"/>
      <c r="D274" s="34"/>
      <c r="E274" s="6"/>
      <c r="F274" s="6"/>
      <c r="G274" s="6"/>
      <c r="H274" s="4"/>
      <c r="I274" s="6"/>
      <c r="J274" s="18"/>
      <c r="K274" s="2"/>
      <c r="L274" s="2"/>
      <c r="M274" s="2"/>
      <c r="N274" s="2"/>
      <c r="O274" s="2"/>
      <c r="P274" s="2"/>
      <c r="Q274" s="4"/>
      <c r="R274" s="2"/>
      <c r="S274" s="2"/>
      <c r="T274" s="4"/>
      <c r="U274" s="4"/>
      <c r="V274" s="26"/>
    </row>
    <row r="275" spans="1:23" ht="12" customHeight="1" x14ac:dyDescent="0.2">
      <c r="A275" s="6">
        <v>122371</v>
      </c>
      <c r="B275" s="6"/>
      <c r="C275" s="4" t="s">
        <v>331</v>
      </c>
      <c r="D275" s="34"/>
      <c r="E275" s="6"/>
      <c r="F275" s="6"/>
      <c r="G275" s="6"/>
      <c r="H275" s="4"/>
      <c r="I275" s="6"/>
      <c r="J275" s="18"/>
      <c r="K275" s="2">
        <f>2259501-K276+94978</f>
        <v>1481839</v>
      </c>
      <c r="L275" s="2"/>
      <c r="M275" s="2"/>
      <c r="N275" s="2"/>
      <c r="O275" s="2"/>
      <c r="P275" s="2"/>
      <c r="Q275" s="4"/>
      <c r="R275" s="2"/>
      <c r="S275" s="2"/>
      <c r="T275" s="4"/>
      <c r="U275" s="4"/>
      <c r="V275" s="26"/>
    </row>
    <row r="276" spans="1:23" ht="12" customHeight="1" x14ac:dyDescent="0.2">
      <c r="A276" s="6">
        <v>122371</v>
      </c>
      <c r="B276" s="6"/>
      <c r="C276" s="4" t="s">
        <v>366</v>
      </c>
      <c r="D276" s="34"/>
      <c r="E276" s="6"/>
      <c r="F276" s="6"/>
      <c r="G276" s="6"/>
      <c r="H276" s="4"/>
      <c r="I276" s="6"/>
      <c r="J276" s="18"/>
      <c r="K276" s="2">
        <v>872640</v>
      </c>
      <c r="L276" s="2"/>
      <c r="M276" s="2"/>
      <c r="N276" s="2"/>
      <c r="O276" s="2"/>
      <c r="P276" s="2"/>
      <c r="Q276" s="4"/>
      <c r="R276" s="2"/>
      <c r="S276" s="2"/>
      <c r="T276" s="4"/>
      <c r="U276" s="4"/>
      <c r="V276" s="26"/>
    </row>
    <row r="277" spans="1:23" ht="12" customHeight="1" x14ac:dyDescent="0.2">
      <c r="A277" s="6"/>
      <c r="B277" s="6"/>
      <c r="C277" s="4"/>
      <c r="D277" s="34"/>
      <c r="E277" s="6"/>
      <c r="F277" s="6"/>
      <c r="G277" s="6"/>
      <c r="H277" s="4"/>
      <c r="I277" s="6"/>
      <c r="J277" s="18"/>
      <c r="K277" s="2"/>
      <c r="L277" s="2"/>
      <c r="M277" s="2"/>
      <c r="N277" s="2"/>
      <c r="O277" s="2"/>
      <c r="P277" s="2"/>
      <c r="Q277" s="4"/>
      <c r="R277" s="2"/>
      <c r="S277" s="2"/>
      <c r="T277" s="4"/>
      <c r="U277" s="4"/>
      <c r="V277" s="26"/>
    </row>
    <row r="278" spans="1:23" ht="12" customHeight="1" x14ac:dyDescent="0.2">
      <c r="A278" s="6"/>
      <c r="B278" s="6"/>
      <c r="C278" s="4" t="s">
        <v>132</v>
      </c>
      <c r="D278" s="34"/>
      <c r="E278" s="6"/>
      <c r="F278" s="6"/>
      <c r="G278" s="6"/>
      <c r="H278" s="4"/>
      <c r="I278" s="6"/>
      <c r="J278" s="18"/>
      <c r="K278" s="2">
        <v>400000</v>
      </c>
      <c r="L278" s="2">
        <v>301875</v>
      </c>
      <c r="M278" s="2">
        <v>301875</v>
      </c>
      <c r="N278" s="2">
        <v>301875</v>
      </c>
      <c r="O278" s="2">
        <v>301875</v>
      </c>
      <c r="P278" s="2">
        <v>301875</v>
      </c>
      <c r="Q278" s="4"/>
      <c r="R278" s="2"/>
      <c r="S278" s="2"/>
      <c r="T278" s="4"/>
      <c r="U278" s="4"/>
      <c r="V278" s="26"/>
    </row>
    <row r="279" spans="1:23" ht="12" customHeight="1" x14ac:dyDescent="0.2">
      <c r="A279" s="6">
        <v>126438</v>
      </c>
      <c r="B279" s="6"/>
      <c r="C279" s="4" t="s">
        <v>479</v>
      </c>
      <c r="D279" s="34"/>
      <c r="E279" s="6"/>
      <c r="F279" s="6"/>
      <c r="G279" s="6"/>
      <c r="H279" s="4"/>
      <c r="I279" s="6"/>
      <c r="J279" s="18"/>
      <c r="K279" s="2"/>
      <c r="L279" s="2"/>
      <c r="M279" s="2"/>
      <c r="N279" s="2"/>
      <c r="O279" s="2"/>
      <c r="P279" s="2"/>
      <c r="Q279" s="4"/>
      <c r="R279" s="2"/>
      <c r="S279" s="2"/>
      <c r="T279" s="4"/>
      <c r="U279" s="4"/>
      <c r="V279" s="26"/>
    </row>
    <row r="280" spans="1:23" ht="12" customHeight="1" x14ac:dyDescent="0.2">
      <c r="A280" s="6" t="s">
        <v>13</v>
      </c>
      <c r="B280" s="6" t="s">
        <v>14</v>
      </c>
      <c r="C280" s="4" t="s">
        <v>158</v>
      </c>
      <c r="D280" s="34"/>
      <c r="E280" s="6"/>
      <c r="F280" s="6"/>
      <c r="G280" s="6"/>
      <c r="H280" s="4"/>
      <c r="I280" s="6"/>
      <c r="J280" s="18"/>
      <c r="K280" s="2">
        <v>2033912</v>
      </c>
      <c r="L280" s="2"/>
      <c r="M280" s="2"/>
      <c r="N280" s="2"/>
      <c r="O280" s="2"/>
      <c r="P280" s="2"/>
      <c r="Q280" s="4"/>
      <c r="R280" s="2"/>
      <c r="S280" s="2"/>
      <c r="T280" s="4"/>
      <c r="U280" s="4"/>
      <c r="V280" s="25"/>
    </row>
    <row r="281" spans="1:23" ht="12" customHeight="1" x14ac:dyDescent="0.2">
      <c r="A281" s="39" t="s">
        <v>13</v>
      </c>
      <c r="B281" s="39"/>
      <c r="C281" s="40" t="s">
        <v>54</v>
      </c>
      <c r="D281" s="34"/>
      <c r="E281" s="6"/>
      <c r="F281" s="6"/>
      <c r="G281" s="6"/>
      <c r="H281" s="4"/>
      <c r="I281" s="6"/>
      <c r="J281" s="18"/>
      <c r="K281" s="2">
        <v>241572</v>
      </c>
      <c r="L281" s="2"/>
      <c r="M281" s="2"/>
      <c r="N281" s="2"/>
      <c r="O281" s="2"/>
      <c r="P281" s="2"/>
      <c r="Q281" s="4"/>
      <c r="R281" s="2"/>
      <c r="S281" s="2"/>
      <c r="T281" s="4"/>
      <c r="U281" s="4"/>
      <c r="V281" s="25"/>
    </row>
    <row r="282" spans="1:23" ht="12" customHeight="1" x14ac:dyDescent="0.2">
      <c r="A282" s="6" t="s">
        <v>13</v>
      </c>
      <c r="B282" s="6" t="s">
        <v>14</v>
      </c>
      <c r="C282" s="4" t="s">
        <v>27</v>
      </c>
      <c r="D282" s="34"/>
      <c r="E282" s="6"/>
      <c r="F282" s="6"/>
      <c r="G282" s="6"/>
      <c r="H282" s="4"/>
      <c r="I282" s="6"/>
      <c r="J282" s="18"/>
      <c r="K282" s="2">
        <v>1861009</v>
      </c>
      <c r="L282" s="2"/>
      <c r="M282" s="2"/>
      <c r="N282" s="2"/>
      <c r="O282" s="2"/>
      <c r="P282" s="84"/>
      <c r="Q282" s="83"/>
      <c r="R282" s="2"/>
      <c r="S282" s="2"/>
      <c r="T282" s="2"/>
      <c r="U282" s="2"/>
      <c r="V282" s="2"/>
    </row>
    <row r="283" spans="1:23" ht="12" customHeight="1" x14ac:dyDescent="0.2">
      <c r="A283" s="6"/>
      <c r="B283" s="6"/>
      <c r="C283" s="4"/>
      <c r="D283" s="34"/>
      <c r="E283" s="6"/>
      <c r="F283" s="6"/>
      <c r="G283" s="6"/>
      <c r="H283" s="20"/>
      <c r="I283" s="6"/>
      <c r="J283" s="20"/>
      <c r="K283" s="14" t="s">
        <v>15</v>
      </c>
      <c r="L283" s="14" t="s">
        <v>15</v>
      </c>
      <c r="M283" s="14" t="s">
        <v>15</v>
      </c>
      <c r="N283" s="14" t="s">
        <v>15</v>
      </c>
      <c r="O283" s="14" t="s">
        <v>15</v>
      </c>
      <c r="P283" s="14" t="s">
        <v>15</v>
      </c>
      <c r="Q283" s="83"/>
      <c r="R283" s="2"/>
      <c r="S283" s="2"/>
      <c r="T283" s="2"/>
      <c r="U283" s="2"/>
      <c r="V283" s="2"/>
    </row>
    <row r="284" spans="1:23" ht="12" customHeight="1" x14ac:dyDescent="0.2">
      <c r="A284" s="6"/>
      <c r="B284" s="6"/>
      <c r="C284" s="4" t="s">
        <v>16</v>
      </c>
      <c r="D284" s="34"/>
      <c r="E284" s="6"/>
      <c r="F284" s="6"/>
      <c r="G284" s="6"/>
      <c r="H284" s="20"/>
      <c r="I284" s="6"/>
      <c r="J284" s="20"/>
      <c r="K284" s="2">
        <f t="shared" ref="K284:P284" si="1">SUM(K6:K282)</f>
        <v>80670764</v>
      </c>
      <c r="L284" s="2">
        <f t="shared" si="1"/>
        <v>42491998</v>
      </c>
      <c r="M284" s="2">
        <f t="shared" si="1"/>
        <v>45809482</v>
      </c>
      <c r="N284" s="2">
        <f t="shared" si="1"/>
        <v>36996935</v>
      </c>
      <c r="O284" s="2">
        <f t="shared" si="1"/>
        <v>24594971</v>
      </c>
      <c r="P284" s="2">
        <f t="shared" si="1"/>
        <v>50749875</v>
      </c>
      <c r="Q284" s="83"/>
      <c r="R284" s="105"/>
      <c r="S284" s="2"/>
      <c r="T284" s="2"/>
      <c r="U284" s="2"/>
      <c r="V284" s="2"/>
    </row>
    <row r="285" spans="1:23" ht="12" customHeight="1" x14ac:dyDescent="0.2">
      <c r="A285" s="6"/>
      <c r="B285" s="6"/>
      <c r="C285" s="4" t="s">
        <v>413</v>
      </c>
      <c r="D285" s="34"/>
      <c r="E285" s="6"/>
      <c r="F285" s="6"/>
      <c r="G285" s="6"/>
      <c r="H285" s="20"/>
      <c r="I285" s="6"/>
      <c r="J285" s="20"/>
      <c r="K285" s="14">
        <f>SUM('ODOT Funds &amp; Notes'!C4:C23)</f>
        <v>80161664</v>
      </c>
      <c r="L285" s="14">
        <f>SUM('ODOT Funds &amp; Notes'!D4:D10)</f>
        <v>38414074</v>
      </c>
      <c r="M285" s="14">
        <f>SUM('ODOT Funds &amp; Notes'!E4:E10)</f>
        <v>38414074</v>
      </c>
      <c r="N285" s="14">
        <f>SUM('ODOT Funds &amp; Notes'!F4:F10)</f>
        <v>38414074</v>
      </c>
      <c r="O285" s="14">
        <f>SUM('ODOT Funds &amp; Notes'!G4:G10)</f>
        <v>38414074</v>
      </c>
      <c r="P285" s="14">
        <f>SUM('ODOT Funds &amp; Notes'!H4:H10)</f>
        <v>38414074</v>
      </c>
      <c r="Q285" s="83"/>
      <c r="R285" s="2"/>
      <c r="S285" s="2"/>
      <c r="T285" s="2"/>
      <c r="U285" s="2"/>
      <c r="V285" s="2"/>
    </row>
    <row r="286" spans="1:23" ht="12" customHeight="1" x14ac:dyDescent="0.2">
      <c r="A286" s="6"/>
      <c r="B286" s="6"/>
      <c r="C286" s="4" t="s">
        <v>17</v>
      </c>
      <c r="D286" s="34"/>
      <c r="E286" s="6"/>
      <c r="F286" s="6"/>
      <c r="G286" s="6"/>
      <c r="H286" s="20"/>
      <c r="I286" s="6"/>
      <c r="J286" s="20"/>
      <c r="K286" s="51">
        <f t="shared" ref="K286:P286" si="2">K285-K284</f>
        <v>-509100</v>
      </c>
      <c r="L286" s="51">
        <f t="shared" si="2"/>
        <v>-4077924</v>
      </c>
      <c r="M286" s="51">
        <f t="shared" si="2"/>
        <v>-7395408</v>
      </c>
      <c r="N286" s="51">
        <f t="shared" si="2"/>
        <v>1417139</v>
      </c>
      <c r="O286" s="51">
        <f t="shared" si="2"/>
        <v>13819103</v>
      </c>
      <c r="P286" s="51">
        <f t="shared" si="2"/>
        <v>-12335801</v>
      </c>
      <c r="Q286" s="83"/>
      <c r="R286" s="2"/>
      <c r="S286" s="2"/>
      <c r="T286" s="2"/>
      <c r="U286" s="2"/>
      <c r="V286" s="2"/>
    </row>
    <row r="287" spans="1:23" ht="12" customHeight="1" x14ac:dyDescent="0.2">
      <c r="A287" s="6"/>
      <c r="B287" s="6"/>
      <c r="C287" s="4" t="s">
        <v>18</v>
      </c>
      <c r="D287" s="34"/>
      <c r="E287" s="6"/>
      <c r="F287" s="6"/>
      <c r="G287" s="6"/>
      <c r="H287" s="20"/>
      <c r="I287" s="6"/>
      <c r="J287" s="4"/>
      <c r="K287" s="51">
        <f>K286</f>
        <v>-509100</v>
      </c>
      <c r="L287" s="51">
        <f>K287+L286</f>
        <v>-4587024</v>
      </c>
      <c r="M287" s="51">
        <f>L287+M286</f>
        <v>-11982432</v>
      </c>
      <c r="N287" s="51">
        <f>M287+N286</f>
        <v>-10565293</v>
      </c>
      <c r="O287" s="51">
        <f>N287+O286</f>
        <v>3253810</v>
      </c>
      <c r="P287" s="51">
        <f>O287+P286</f>
        <v>-9081991</v>
      </c>
      <c r="Q287" s="83"/>
      <c r="R287" s="2"/>
      <c r="S287" s="2"/>
      <c r="T287" s="2"/>
      <c r="U287" s="2"/>
      <c r="V287" s="2"/>
    </row>
    <row r="288" spans="1:23" ht="12" customHeight="1" x14ac:dyDescent="0.2">
      <c r="A288" s="6"/>
      <c r="B288" s="6"/>
      <c r="C288" s="4"/>
      <c r="D288" s="34"/>
      <c r="E288" s="6"/>
      <c r="F288" s="6"/>
      <c r="G288" s="6"/>
      <c r="H288" s="20"/>
      <c r="I288" s="6"/>
      <c r="J288" s="4"/>
      <c r="K288" s="2"/>
      <c r="L288" s="2"/>
      <c r="M288" s="2"/>
      <c r="N288" s="2"/>
      <c r="O288" s="2"/>
      <c r="P288" s="84"/>
      <c r="Q288" s="83"/>
      <c r="R288" s="2"/>
      <c r="S288" s="2"/>
      <c r="T288" s="2"/>
      <c r="U288" s="2"/>
      <c r="V288" s="2"/>
    </row>
    <row r="289" spans="1:22" ht="12" customHeight="1" x14ac:dyDescent="0.2">
      <c r="A289" s="6"/>
      <c r="B289" s="6"/>
      <c r="C289" s="4"/>
      <c r="D289" s="34"/>
      <c r="E289" s="6"/>
      <c r="F289" s="6"/>
      <c r="G289" s="6"/>
      <c r="H289" s="20"/>
      <c r="I289" s="6"/>
      <c r="J289" s="4"/>
      <c r="K289" s="2"/>
      <c r="L289" s="2"/>
      <c r="M289" s="2"/>
      <c r="N289" s="2"/>
      <c r="O289" s="2"/>
      <c r="P289" s="84"/>
      <c r="Q289" s="83"/>
      <c r="R289" s="2"/>
      <c r="S289" s="2"/>
      <c r="T289" s="2"/>
      <c r="U289" s="2"/>
      <c r="V289" s="2"/>
    </row>
    <row r="290" spans="1:22" ht="12" customHeight="1" x14ac:dyDescent="0.2">
      <c r="A290" s="6"/>
      <c r="B290" s="6"/>
      <c r="C290" s="4"/>
      <c r="D290" s="34"/>
      <c r="E290" s="6"/>
      <c r="F290" s="6"/>
      <c r="G290" s="6"/>
      <c r="H290" s="20"/>
      <c r="I290" s="6"/>
      <c r="J290" s="4"/>
      <c r="K290" s="2"/>
      <c r="L290" s="2"/>
      <c r="M290" s="2"/>
      <c r="N290" s="2"/>
      <c r="O290" s="2"/>
      <c r="P290" s="84"/>
      <c r="Q290" s="84"/>
      <c r="R290" s="2"/>
      <c r="S290" s="2"/>
      <c r="T290" s="2"/>
      <c r="U290" s="2"/>
      <c r="V290" s="2"/>
    </row>
    <row r="291" spans="1:22" ht="12" customHeight="1" x14ac:dyDescent="0.2">
      <c r="A291" s="6"/>
      <c r="B291" s="6"/>
      <c r="C291" s="4"/>
      <c r="D291" s="34"/>
      <c r="E291" s="6"/>
      <c r="F291" s="6"/>
      <c r="G291" s="6"/>
      <c r="H291" s="4"/>
      <c r="I291" s="6"/>
      <c r="J291" s="34" t="s">
        <v>109</v>
      </c>
      <c r="K291" s="2">
        <f>SUMIFS(K7:K273,E7:E273,"N",W7:W273,"N")</f>
        <v>20134721</v>
      </c>
      <c r="L291" s="2">
        <f>SUMIFS(L7:L273,E7:E273,"N",W7:W273,"N")</f>
        <v>11495429</v>
      </c>
      <c r="M291" s="2">
        <f>SUMIFS(M7:M273,E7:E273,"N",W7:W273,"N")</f>
        <v>12912327</v>
      </c>
      <c r="N291" s="2">
        <f>SUMIFS(N7:N273,E7:E273,"N",W7:W273,"N")</f>
        <v>8622500</v>
      </c>
      <c r="O291" s="2">
        <f>SUMIFS(O7:O273,E7:E273,"N",W7:W273,"N")</f>
        <v>7556320</v>
      </c>
      <c r="P291" s="2">
        <f>SUMIFS(P7:P273,E7:E273,"N",W7:W273,"N")</f>
        <v>12596000</v>
      </c>
      <c r="Q291" s="83"/>
      <c r="R291" s="2"/>
      <c r="S291" s="2"/>
      <c r="T291" s="2"/>
      <c r="U291" s="2"/>
      <c r="V291" s="2"/>
    </row>
    <row r="292" spans="1:22" ht="12" customHeight="1" x14ac:dyDescent="0.2">
      <c r="A292" s="6"/>
      <c r="B292" s="6"/>
      <c r="C292" s="29"/>
      <c r="D292" s="35"/>
      <c r="E292" s="30"/>
      <c r="F292" s="30"/>
      <c r="G292" s="30"/>
      <c r="H292" s="29"/>
      <c r="I292" s="30"/>
      <c r="J292" s="35" t="s">
        <v>110</v>
      </c>
      <c r="K292" s="2">
        <f>SUMIFS(K7:K273,E7:E273,"Y",W7:W273,"N")</f>
        <v>37204672</v>
      </c>
      <c r="L292" s="2">
        <f>SUMIFS(L7:L273,E7:E273,"Y",W7:W273,"N")</f>
        <v>16808293</v>
      </c>
      <c r="M292" s="2">
        <f>SUMIFS(M7:M273,E7:E273,"Y",W7:W273,"N")</f>
        <v>15457540</v>
      </c>
      <c r="N292" s="2">
        <f>SUMIFS(N7:N273,E7:E273,"Y",W7:W273,"N")</f>
        <v>19068975</v>
      </c>
      <c r="O292" s="2">
        <f>SUMIFS(O7:O273,E7:E273,"Y",W7:W273,"N")</f>
        <v>8283262</v>
      </c>
      <c r="P292" s="2">
        <f>SUMIFS(P7:P273,E7:E273,"Y",W7:W273,"N")</f>
        <v>22966250</v>
      </c>
      <c r="Q292" s="83"/>
      <c r="R292" s="2"/>
      <c r="S292" s="2"/>
      <c r="T292" s="2"/>
      <c r="U292" s="2"/>
      <c r="V292" s="2"/>
    </row>
    <row r="293" spans="1:22" ht="12" customHeight="1" x14ac:dyDescent="0.2">
      <c r="A293" s="6"/>
      <c r="B293" s="6"/>
      <c r="C293" s="29"/>
      <c r="D293" s="35"/>
      <c r="E293" s="30"/>
      <c r="F293" s="30"/>
      <c r="G293" s="30"/>
      <c r="H293" s="29"/>
      <c r="I293" s="30"/>
      <c r="J293" s="35" t="s">
        <v>1</v>
      </c>
      <c r="K293" s="58">
        <f t="shared" ref="K293:P293" si="3">K291+K292</f>
        <v>57339393</v>
      </c>
      <c r="L293" s="58">
        <f t="shared" si="3"/>
        <v>28303722</v>
      </c>
      <c r="M293" s="58">
        <f t="shared" si="3"/>
        <v>28369867</v>
      </c>
      <c r="N293" s="58">
        <f t="shared" si="3"/>
        <v>27691475</v>
      </c>
      <c r="O293" s="58">
        <f t="shared" si="3"/>
        <v>15839582</v>
      </c>
      <c r="P293" s="58">
        <f t="shared" si="3"/>
        <v>35562250</v>
      </c>
      <c r="Q293" s="83"/>
      <c r="R293" s="2"/>
      <c r="S293" s="2"/>
      <c r="T293" s="2"/>
      <c r="U293" s="2"/>
      <c r="V293" s="2"/>
    </row>
    <row r="294" spans="1:22" ht="12" customHeight="1" x14ac:dyDescent="0.2">
      <c r="A294" s="6"/>
      <c r="B294" s="6"/>
      <c r="C294" s="29"/>
      <c r="D294" s="35"/>
      <c r="E294" s="30"/>
      <c r="F294" s="30"/>
      <c r="G294" s="30"/>
      <c r="H294" s="29"/>
      <c r="I294" s="30"/>
      <c r="J294" s="35"/>
      <c r="K294" s="2"/>
      <c r="L294" s="2"/>
      <c r="M294" s="2"/>
      <c r="N294" s="2"/>
      <c r="O294" s="2"/>
      <c r="P294" s="84"/>
      <c r="Q294" s="83"/>
      <c r="R294" s="2"/>
      <c r="S294" s="2"/>
      <c r="T294" s="2"/>
      <c r="U294" s="2"/>
      <c r="V294" s="2"/>
    </row>
    <row r="295" spans="1:22" ht="12" customHeight="1" x14ac:dyDescent="0.2">
      <c r="A295" s="6"/>
      <c r="B295" s="6"/>
      <c r="C295" s="29"/>
      <c r="D295" s="35"/>
      <c r="E295" s="30"/>
      <c r="F295" s="30"/>
      <c r="G295" s="30"/>
      <c r="H295" s="29"/>
      <c r="I295" s="30"/>
      <c r="J295" s="35" t="s">
        <v>52</v>
      </c>
      <c r="K295" s="2">
        <f>K285-K304-K278-K280-K282-K275-K276</f>
        <v>56609721</v>
      </c>
      <c r="L295" s="2">
        <f>L285-L304-L278-L280-L282</f>
        <v>25162199</v>
      </c>
      <c r="M295" s="2">
        <f>M285-M304-M278-M280-M282</f>
        <v>25612199</v>
      </c>
      <c r="N295" s="2">
        <f>N285-N304-N278-N280-N282</f>
        <v>25612199</v>
      </c>
      <c r="O295" s="2">
        <f>O285-O304-O278-O280-O282</f>
        <v>25612199</v>
      </c>
      <c r="P295" s="2">
        <f>P285-P304-P278-P280-P282</f>
        <v>25612199</v>
      </c>
      <c r="Q295" s="83"/>
      <c r="R295" s="2"/>
      <c r="S295" s="2"/>
      <c r="T295" s="2"/>
      <c r="U295" s="2"/>
      <c r="V295" s="2"/>
    </row>
    <row r="296" spans="1:22" ht="12" customHeight="1" x14ac:dyDescent="0.2">
      <c r="A296" s="6"/>
      <c r="B296" s="6"/>
      <c r="C296" s="29"/>
      <c r="D296" s="35"/>
      <c r="E296" s="30"/>
      <c r="F296" s="30"/>
      <c r="G296" s="30"/>
      <c r="H296" s="29"/>
      <c r="I296" s="30"/>
      <c r="J296" s="35" t="s">
        <v>53</v>
      </c>
      <c r="K296" s="16">
        <f t="shared" ref="K296:P296" si="4">K295-K293</f>
        <v>-729672</v>
      </c>
      <c r="L296" s="16">
        <f t="shared" si="4"/>
        <v>-3141523</v>
      </c>
      <c r="M296" s="16">
        <f t="shared" si="4"/>
        <v>-2757668</v>
      </c>
      <c r="N296" s="16">
        <f t="shared" si="4"/>
        <v>-2079276</v>
      </c>
      <c r="O296" s="16">
        <f t="shared" si="4"/>
        <v>9772617</v>
      </c>
      <c r="P296" s="16">
        <f t="shared" si="4"/>
        <v>-9950051</v>
      </c>
      <c r="Q296" s="83"/>
      <c r="R296" s="2"/>
      <c r="S296" s="2"/>
      <c r="T296" s="2"/>
      <c r="U296" s="2"/>
      <c r="V296" s="2"/>
    </row>
    <row r="297" spans="1:22" ht="12" customHeight="1" x14ac:dyDescent="0.2">
      <c r="A297" s="6"/>
      <c r="B297" s="6"/>
      <c r="C297" s="29"/>
      <c r="D297" s="35"/>
      <c r="E297" s="30"/>
      <c r="F297" s="30"/>
      <c r="G297" s="30"/>
      <c r="H297" s="29"/>
      <c r="I297" s="30"/>
      <c r="J297" s="34" t="s">
        <v>18</v>
      </c>
      <c r="K297" s="16">
        <f>K296</f>
        <v>-729672</v>
      </c>
      <c r="L297" s="16">
        <f>L296+K297</f>
        <v>-3871195</v>
      </c>
      <c r="M297" s="16">
        <f>M296+L297</f>
        <v>-6628863</v>
      </c>
      <c r="N297" s="16">
        <f>N296+M297</f>
        <v>-8708139</v>
      </c>
      <c r="O297" s="16">
        <f>O296+N297</f>
        <v>1064478</v>
      </c>
      <c r="P297" s="16">
        <f>P296+O297</f>
        <v>-8885573</v>
      </c>
      <c r="Q297" s="84"/>
      <c r="R297" s="2"/>
      <c r="S297" s="2"/>
      <c r="T297" s="2"/>
      <c r="U297" s="2"/>
      <c r="V297" s="2"/>
    </row>
    <row r="298" spans="1:22" ht="12" customHeight="1" x14ac:dyDescent="0.2">
      <c r="A298" s="6"/>
      <c r="B298" s="6"/>
      <c r="C298" s="29"/>
      <c r="D298" s="35"/>
      <c r="E298" s="30"/>
      <c r="F298" s="30"/>
      <c r="G298" s="30"/>
      <c r="H298" s="29"/>
      <c r="I298" s="30"/>
      <c r="J298" s="35"/>
      <c r="K298" s="2"/>
      <c r="L298" s="2"/>
      <c r="M298" s="2"/>
      <c r="N298" s="2"/>
      <c r="O298" s="2"/>
      <c r="P298" s="84"/>
      <c r="Q298" s="83"/>
      <c r="R298" s="2"/>
      <c r="S298" s="2"/>
      <c r="T298" s="2"/>
      <c r="U298" s="2"/>
      <c r="V298" s="2"/>
    </row>
    <row r="299" spans="1:22" ht="12" customHeight="1" x14ac:dyDescent="0.2">
      <c r="A299" s="6"/>
      <c r="B299" s="6"/>
      <c r="C299" s="29"/>
      <c r="D299" s="35"/>
      <c r="E299" s="30"/>
      <c r="F299" s="30"/>
      <c r="G299" s="30"/>
      <c r="H299" s="29"/>
      <c r="I299" s="30"/>
      <c r="J299" s="29"/>
      <c r="K299" s="2"/>
      <c r="L299" s="2"/>
      <c r="M299" s="2"/>
      <c r="N299" s="2"/>
      <c r="O299" s="2"/>
      <c r="P299" s="84"/>
      <c r="Q299" s="83"/>
      <c r="R299" s="2"/>
      <c r="S299" s="2"/>
      <c r="T299" s="2"/>
      <c r="U299" s="2"/>
      <c r="V299" s="2"/>
    </row>
    <row r="300" spans="1:22" ht="12" customHeight="1" x14ac:dyDescent="0.2">
      <c r="A300" s="6"/>
      <c r="B300" s="6"/>
      <c r="C300" s="29"/>
      <c r="D300" s="35"/>
      <c r="E300" s="30"/>
      <c r="F300" s="30"/>
      <c r="G300" s="30"/>
      <c r="H300" s="29"/>
      <c r="I300" s="30"/>
      <c r="J300" s="48" t="s">
        <v>36</v>
      </c>
      <c r="K300" s="38">
        <f>SUMIFS(K7:K273,E7:E273,"N",W7:W273,"Y")</f>
        <v>3410336</v>
      </c>
      <c r="L300" s="38">
        <f>SUMIFS(L7:L273,E7:E273,"N",W7:W273,"Y")</f>
        <v>3100420</v>
      </c>
      <c r="M300" s="38">
        <f>SUMIFS(M7:M273,E7:E273,"N",W7:W273,"Y")</f>
        <v>2279225</v>
      </c>
      <c r="N300" s="38">
        <f>SUMIFS(N7:N273,E7:E273,"N",W7:W273,"Y")</f>
        <v>0</v>
      </c>
      <c r="O300" s="38">
        <f>SUMIFS(O7:O273,E7:E273,"N",W7:W273,"Y")</f>
        <v>679250</v>
      </c>
      <c r="P300" s="38">
        <f>SUMIFS(P7:P273,E7:E273,"N",W7:W273,"Y")</f>
        <v>0</v>
      </c>
      <c r="Q300" s="83"/>
      <c r="R300" s="2"/>
      <c r="S300" s="2"/>
      <c r="T300" s="2"/>
      <c r="U300" s="2"/>
      <c r="V300" s="2"/>
    </row>
    <row r="301" spans="1:22" ht="12" customHeight="1" x14ac:dyDescent="0.2">
      <c r="A301" s="6"/>
      <c r="B301" s="6"/>
      <c r="C301" s="29"/>
      <c r="D301" s="35"/>
      <c r="E301" s="30"/>
      <c r="F301" s="30"/>
      <c r="G301" s="30"/>
      <c r="H301" s="29"/>
      <c r="I301" s="30"/>
      <c r="J301" s="48" t="s">
        <v>37</v>
      </c>
      <c r="K301" s="52">
        <f>SUMIFS(K7:K273,E7:E273,"Y",W7:W273,"Y")</f>
        <v>13030063</v>
      </c>
      <c r="L301" s="52">
        <f>SUMIFS(L7:L273,E7:E273,"Y",W7:W273,"Y")</f>
        <v>10785981</v>
      </c>
      <c r="M301" s="38">
        <f>SUMIFS(M7:M273,E7:E273,"Y",W7:W273,"Y")</f>
        <v>14858515</v>
      </c>
      <c r="N301" s="38">
        <f>SUMIFS(N7:N273,E7:E273,"Y",W7:W273,"Y")</f>
        <v>9003585</v>
      </c>
      <c r="O301" s="38">
        <f>SUMIFS(O7:O273,E7:E273,"Y",W7:W273,"Y")</f>
        <v>7774264</v>
      </c>
      <c r="P301" s="38">
        <f>SUMIFS(P7:P273,E7:E273,"Y",W7:W273,"Y")</f>
        <v>14885750</v>
      </c>
      <c r="Q301" s="83"/>
      <c r="R301" s="2"/>
      <c r="S301" s="2"/>
      <c r="T301" s="2"/>
      <c r="U301" s="2"/>
      <c r="V301" s="2"/>
    </row>
    <row r="302" spans="1:22" ht="12" customHeight="1" x14ac:dyDescent="0.2">
      <c r="A302" s="6"/>
      <c r="B302" s="6"/>
      <c r="C302" s="4"/>
      <c r="D302" s="34"/>
      <c r="E302" s="6"/>
      <c r="F302" s="6"/>
      <c r="G302" s="6"/>
      <c r="H302" s="4"/>
      <c r="I302" s="6"/>
      <c r="J302" s="49" t="s">
        <v>1</v>
      </c>
      <c r="K302" s="50">
        <f t="shared" ref="K302:P302" si="5">K300+K301</f>
        <v>16440399</v>
      </c>
      <c r="L302" s="50">
        <f t="shared" si="5"/>
        <v>13886401</v>
      </c>
      <c r="M302" s="50">
        <f t="shared" si="5"/>
        <v>17137740</v>
      </c>
      <c r="N302" s="50">
        <f t="shared" si="5"/>
        <v>9003585</v>
      </c>
      <c r="O302" s="50">
        <f t="shared" si="5"/>
        <v>8453514</v>
      </c>
      <c r="P302" s="50">
        <f t="shared" si="5"/>
        <v>14885750</v>
      </c>
      <c r="Q302" s="83"/>
      <c r="R302" s="105"/>
      <c r="S302" s="2"/>
      <c r="T302" s="2"/>
      <c r="U302" s="2"/>
      <c r="V302" s="2"/>
    </row>
    <row r="303" spans="1:22" ht="12" customHeight="1" x14ac:dyDescent="0.2">
      <c r="A303" s="6"/>
      <c r="B303" s="6"/>
      <c r="C303" s="4"/>
      <c r="D303" s="34"/>
      <c r="E303" s="6"/>
      <c r="F303" s="6"/>
      <c r="G303" s="6"/>
      <c r="H303" s="4"/>
      <c r="I303" s="6"/>
      <c r="J303" s="4"/>
      <c r="K303" s="2"/>
      <c r="L303" s="2"/>
      <c r="M303" s="2"/>
      <c r="N303" s="2"/>
      <c r="O303" s="2"/>
      <c r="P303" s="84"/>
      <c r="Q303" s="83"/>
      <c r="R303" s="2"/>
      <c r="S303" s="2"/>
      <c r="T303" s="2"/>
      <c r="U303" s="2"/>
      <c r="V303" s="2"/>
    </row>
    <row r="304" spans="1:22" ht="12" customHeight="1" x14ac:dyDescent="0.2">
      <c r="A304" s="6"/>
      <c r="B304" s="6"/>
      <c r="C304" s="4"/>
      <c r="D304" s="34"/>
      <c r="E304" s="6"/>
      <c r="F304" s="6"/>
      <c r="G304" s="6"/>
      <c r="H304" s="4"/>
      <c r="I304" s="6"/>
      <c r="J304" s="46" t="s">
        <v>52</v>
      </c>
      <c r="K304" s="54">
        <f>12500000+4852543-450000</f>
        <v>16902543</v>
      </c>
      <c r="L304" s="54">
        <f>12500000+450000</f>
        <v>12950000</v>
      </c>
      <c r="M304" s="54">
        <v>12500000</v>
      </c>
      <c r="N304" s="54">
        <v>12500000</v>
      </c>
      <c r="O304" s="54">
        <v>12500000</v>
      </c>
      <c r="P304" s="54">
        <v>12500000</v>
      </c>
      <c r="Q304" s="83"/>
      <c r="R304" s="2"/>
      <c r="S304" s="2"/>
      <c r="T304" s="2"/>
      <c r="U304" s="2"/>
      <c r="V304" s="2"/>
    </row>
    <row r="305" spans="1:22" ht="12" customHeight="1" x14ac:dyDescent="0.2">
      <c r="A305" s="6"/>
      <c r="B305" s="6"/>
      <c r="C305" s="4"/>
      <c r="D305" s="34"/>
      <c r="E305" s="6"/>
      <c r="F305" s="6"/>
      <c r="G305" s="6"/>
      <c r="H305" s="4"/>
      <c r="I305" s="6"/>
      <c r="J305" s="46" t="s">
        <v>53</v>
      </c>
      <c r="K305" s="54">
        <f t="shared" ref="K305:P305" si="6">K304-K302-K281</f>
        <v>220572</v>
      </c>
      <c r="L305" s="54">
        <f t="shared" si="6"/>
        <v>-936401</v>
      </c>
      <c r="M305" s="54">
        <f t="shared" si="6"/>
        <v>-4637740</v>
      </c>
      <c r="N305" s="54">
        <f t="shared" si="6"/>
        <v>3496415</v>
      </c>
      <c r="O305" s="54">
        <f t="shared" si="6"/>
        <v>4046486</v>
      </c>
      <c r="P305" s="54">
        <f t="shared" si="6"/>
        <v>-2385750</v>
      </c>
      <c r="Q305" s="83"/>
      <c r="R305" s="2"/>
      <c r="S305" s="2"/>
      <c r="T305" s="2"/>
      <c r="U305" s="2"/>
      <c r="V305" s="2"/>
    </row>
    <row r="306" spans="1:22" ht="12" customHeight="1" x14ac:dyDescent="0.2">
      <c r="A306" s="4"/>
      <c r="B306" s="6"/>
      <c r="C306" s="4"/>
      <c r="D306" s="34"/>
      <c r="E306" s="6"/>
      <c r="F306" s="6"/>
      <c r="G306" s="6"/>
      <c r="H306" s="4"/>
      <c r="I306" s="6"/>
      <c r="J306" s="46" t="s">
        <v>18</v>
      </c>
      <c r="K306" s="54">
        <f>K305</f>
        <v>220572</v>
      </c>
      <c r="L306" s="54">
        <f>L305+K306</f>
        <v>-715829</v>
      </c>
      <c r="M306" s="54">
        <f>M305+L306</f>
        <v>-5353569</v>
      </c>
      <c r="N306" s="54">
        <f>N305+M306</f>
        <v>-1857154</v>
      </c>
      <c r="O306" s="54">
        <f>O305+N306</f>
        <v>2189332</v>
      </c>
      <c r="P306" s="54">
        <f>P305+O306</f>
        <v>-196418</v>
      </c>
      <c r="Q306" s="83"/>
      <c r="R306" s="2"/>
      <c r="S306" s="2"/>
      <c r="T306" s="2"/>
      <c r="U306" s="2"/>
      <c r="V306" s="2"/>
    </row>
    <row r="307" spans="1:22" ht="12" customHeight="1" x14ac:dyDescent="0.2">
      <c r="A307" s="4"/>
      <c r="B307" s="6"/>
      <c r="C307" s="4"/>
      <c r="D307" s="34"/>
      <c r="E307" s="6"/>
      <c r="F307" s="6"/>
      <c r="G307" s="6"/>
      <c r="H307" s="4"/>
      <c r="I307" s="6"/>
      <c r="J307" s="4"/>
      <c r="K307" s="2"/>
      <c r="L307" s="2"/>
      <c r="M307" s="2"/>
      <c r="N307" s="2"/>
      <c r="O307" s="2"/>
      <c r="P307" s="2"/>
      <c r="Q307" s="4"/>
      <c r="R307" s="4"/>
      <c r="S307" s="4"/>
      <c r="T307" s="4"/>
      <c r="U307" s="4"/>
      <c r="V307" s="2"/>
    </row>
    <row r="308" spans="1:22" ht="12" customHeight="1" x14ac:dyDescent="0.2"/>
    <row r="309" spans="1:22" ht="12" customHeight="1" x14ac:dyDescent="0.2"/>
    <row r="310" spans="1:22" ht="12" customHeight="1" x14ac:dyDescent="0.2"/>
    <row r="311" spans="1:22" ht="12" customHeight="1" x14ac:dyDescent="0.2"/>
    <row r="312" spans="1:22" ht="12" customHeight="1" x14ac:dyDescent="0.2"/>
    <row r="313" spans="1:22" ht="12" customHeight="1" x14ac:dyDescent="0.2"/>
    <row r="314" spans="1:22" ht="12" customHeight="1" x14ac:dyDescent="0.2"/>
  </sheetData>
  <phoneticPr fontId="0" type="noConversion"/>
  <pageMargins left="0.35" right="0.2" top="0.5" bottom="0.4" header="0.05" footer="0"/>
  <pageSetup paperSize="5" scale="85" fitToHeight="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A0195-A190-49F6-B5B8-A71314482663}">
  <dimension ref="B3:K48"/>
  <sheetViews>
    <sheetView workbookViewId="0">
      <selection activeCell="C9" sqref="C9"/>
    </sheetView>
  </sheetViews>
  <sheetFormatPr defaultRowHeight="12.75" x14ac:dyDescent="0.2"/>
  <cols>
    <col min="2" max="2" width="40.7109375" customWidth="1"/>
    <col min="3" max="7" width="14" bestFit="1" customWidth="1"/>
    <col min="8" max="8" width="14" customWidth="1"/>
    <col min="9" max="9" width="9.7109375" bestFit="1" customWidth="1"/>
    <col min="10" max="10" width="10.7109375" bestFit="1" customWidth="1"/>
    <col min="11" max="11" width="9.7109375" bestFit="1" customWidth="1"/>
    <col min="13" max="13" width="8.5703125" bestFit="1" customWidth="1"/>
    <col min="15" max="15" width="12.42578125" bestFit="1" customWidth="1"/>
  </cols>
  <sheetData>
    <row r="3" spans="2:9" x14ac:dyDescent="0.2">
      <c r="B3" s="98" t="s">
        <v>347</v>
      </c>
      <c r="C3" s="98" t="s">
        <v>352</v>
      </c>
      <c r="D3" s="98" t="s">
        <v>353</v>
      </c>
      <c r="E3" s="98" t="s">
        <v>354</v>
      </c>
      <c r="F3" s="98" t="s">
        <v>355</v>
      </c>
      <c r="G3" s="98" t="s">
        <v>356</v>
      </c>
      <c r="H3" s="98" t="s">
        <v>411</v>
      </c>
    </row>
    <row r="4" spans="2:9" x14ac:dyDescent="0.2">
      <c r="B4" s="99" t="s">
        <v>348</v>
      </c>
      <c r="C4" s="100">
        <v>24914074</v>
      </c>
      <c r="D4" s="100">
        <v>38414074</v>
      </c>
      <c r="E4" s="100">
        <v>38414074</v>
      </c>
      <c r="F4" s="100">
        <v>38414074</v>
      </c>
      <c r="G4" s="100">
        <v>38414074</v>
      </c>
      <c r="H4" s="100">
        <v>38414074</v>
      </c>
    </row>
    <row r="5" spans="2:9" x14ac:dyDescent="0.2">
      <c r="B5" s="99" t="s">
        <v>349</v>
      </c>
      <c r="C5" s="100">
        <v>-3000000</v>
      </c>
      <c r="D5" s="100"/>
      <c r="E5" s="100"/>
      <c r="F5" s="100"/>
      <c r="G5" s="100"/>
      <c r="H5" s="100"/>
    </row>
    <row r="6" spans="2:9" x14ac:dyDescent="0.2">
      <c r="B6" s="99" t="s">
        <v>350</v>
      </c>
      <c r="C6" s="100">
        <v>40000000</v>
      </c>
      <c r="D6" s="100"/>
      <c r="E6" s="100"/>
      <c r="F6" s="100"/>
      <c r="G6" s="100"/>
      <c r="H6" s="100"/>
    </row>
    <row r="7" spans="2:9" x14ac:dyDescent="0.2">
      <c r="B7" s="99" t="s">
        <v>351</v>
      </c>
      <c r="C7" s="100">
        <v>12500000</v>
      </c>
      <c r="D7" s="100"/>
      <c r="E7" s="100"/>
      <c r="F7" s="100"/>
      <c r="G7" s="100"/>
      <c r="H7" s="100"/>
    </row>
    <row r="8" spans="2:9" x14ac:dyDescent="0.2">
      <c r="B8" s="108" t="s">
        <v>478</v>
      </c>
      <c r="C8" s="100">
        <v>-58794</v>
      </c>
      <c r="D8" s="100"/>
      <c r="E8" s="100"/>
      <c r="F8" s="100"/>
      <c r="G8" s="100"/>
      <c r="H8" s="100"/>
    </row>
    <row r="9" spans="2:9" x14ac:dyDescent="0.2">
      <c r="B9" s="108" t="s">
        <v>478</v>
      </c>
      <c r="C9" s="100">
        <v>-63660</v>
      </c>
      <c r="D9" s="100"/>
      <c r="E9" s="100"/>
      <c r="F9" s="100"/>
      <c r="G9" s="100"/>
      <c r="H9" s="100"/>
    </row>
    <row r="10" spans="2:9" x14ac:dyDescent="0.2">
      <c r="B10" s="108" t="s">
        <v>425</v>
      </c>
      <c r="C10" s="100">
        <v>-61914</v>
      </c>
      <c r="D10" s="100"/>
      <c r="E10" s="100"/>
      <c r="F10" s="100"/>
      <c r="G10" s="100"/>
      <c r="H10" s="100"/>
      <c r="I10" s="107"/>
    </row>
    <row r="11" spans="2:9" x14ac:dyDescent="0.2">
      <c r="B11" s="108" t="s">
        <v>477</v>
      </c>
      <c r="C11" s="100">
        <v>-92107</v>
      </c>
      <c r="D11" s="100"/>
      <c r="E11" s="100"/>
      <c r="F11" s="100"/>
      <c r="G11" s="100"/>
      <c r="H11" s="100"/>
      <c r="I11" s="107"/>
    </row>
    <row r="12" spans="2:9" x14ac:dyDescent="0.2">
      <c r="B12" s="108" t="s">
        <v>422</v>
      </c>
      <c r="C12" s="100">
        <v>1174137</v>
      </c>
      <c r="D12" s="100"/>
      <c r="E12" s="100"/>
      <c r="F12" s="100"/>
      <c r="G12" s="100"/>
      <c r="H12" s="100"/>
      <c r="I12" s="107"/>
    </row>
    <row r="13" spans="2:9" x14ac:dyDescent="0.2">
      <c r="B13" s="108" t="s">
        <v>414</v>
      </c>
      <c r="C13" s="100">
        <v>457420</v>
      </c>
      <c r="D13" s="100"/>
      <c r="E13" s="100"/>
      <c r="F13" s="100"/>
      <c r="G13" s="100"/>
      <c r="H13" s="100"/>
      <c r="I13" s="107"/>
    </row>
    <row r="14" spans="2:9" x14ac:dyDescent="0.2">
      <c r="B14" s="108" t="s">
        <v>415</v>
      </c>
      <c r="C14" s="100">
        <v>569677</v>
      </c>
      <c r="D14" s="100"/>
      <c r="E14" s="100"/>
      <c r="F14" s="100"/>
      <c r="G14" s="100"/>
      <c r="H14" s="100"/>
      <c r="I14" s="107"/>
    </row>
    <row r="15" spans="2:9" x14ac:dyDescent="0.2">
      <c r="B15" s="108" t="s">
        <v>416</v>
      </c>
      <c r="C15" s="100">
        <v>18896</v>
      </c>
      <c r="D15" s="100"/>
      <c r="E15" s="100"/>
      <c r="F15" s="100"/>
      <c r="G15" s="100"/>
      <c r="H15" s="100"/>
    </row>
    <row r="16" spans="2:9" x14ac:dyDescent="0.2">
      <c r="B16" s="108" t="s">
        <v>417</v>
      </c>
      <c r="C16" s="100">
        <v>763400</v>
      </c>
      <c r="D16" s="100"/>
      <c r="E16" s="100"/>
      <c r="F16" s="100"/>
      <c r="G16" s="100"/>
      <c r="H16" s="100"/>
    </row>
    <row r="17" spans="2:11" x14ac:dyDescent="0.2">
      <c r="B17" s="108" t="s">
        <v>409</v>
      </c>
      <c r="C17" s="100">
        <v>-1362008</v>
      </c>
      <c r="D17" s="100"/>
      <c r="E17" s="100"/>
      <c r="F17" s="100"/>
      <c r="G17" s="100"/>
      <c r="H17" s="100"/>
    </row>
    <row r="18" spans="2:11" x14ac:dyDescent="0.2">
      <c r="B18" s="108" t="s">
        <v>423</v>
      </c>
      <c r="C18" s="100">
        <v>3778620</v>
      </c>
      <c r="D18" s="100"/>
      <c r="E18" s="100"/>
      <c r="F18" s="100"/>
      <c r="G18" s="100"/>
      <c r="H18" s="100"/>
    </row>
    <row r="19" spans="2:11" x14ac:dyDescent="0.2">
      <c r="B19" s="108" t="s">
        <v>418</v>
      </c>
      <c r="C19" s="100">
        <v>64421</v>
      </c>
      <c r="D19" s="100"/>
      <c r="E19" s="100"/>
      <c r="F19" s="100"/>
      <c r="G19" s="100"/>
      <c r="H19" s="100"/>
    </row>
    <row r="20" spans="2:11" x14ac:dyDescent="0.2">
      <c r="B20" s="108" t="s">
        <v>419</v>
      </c>
      <c r="C20" s="100">
        <v>96509</v>
      </c>
      <c r="D20" s="100"/>
      <c r="E20" s="100"/>
      <c r="F20" s="100"/>
      <c r="G20" s="100"/>
      <c r="H20" s="100"/>
      <c r="J20" s="107"/>
    </row>
    <row r="21" spans="2:11" x14ac:dyDescent="0.2">
      <c r="B21" s="108" t="s">
        <v>420</v>
      </c>
      <c r="C21" s="100">
        <v>86652</v>
      </c>
      <c r="D21" s="100"/>
      <c r="E21" s="100"/>
      <c r="F21" s="100"/>
      <c r="G21" s="100"/>
      <c r="H21" s="100"/>
      <c r="J21" s="107"/>
      <c r="K21" s="107"/>
    </row>
    <row r="22" spans="2:11" x14ac:dyDescent="0.2">
      <c r="B22" s="108" t="s">
        <v>421</v>
      </c>
      <c r="C22" s="100">
        <v>826341</v>
      </c>
      <c r="D22" s="100"/>
      <c r="E22" s="100"/>
      <c r="F22" s="100"/>
      <c r="G22" s="100"/>
      <c r="H22" s="100"/>
    </row>
    <row r="23" spans="2:11" x14ac:dyDescent="0.2">
      <c r="B23" s="108" t="s">
        <v>473</v>
      </c>
      <c r="C23" s="100">
        <v>-450000</v>
      </c>
      <c r="D23" s="100">
        <v>450000</v>
      </c>
      <c r="E23" s="100"/>
      <c r="F23" s="100"/>
      <c r="G23" s="100"/>
      <c r="H23" s="100"/>
    </row>
    <row r="24" spans="2:11" x14ac:dyDescent="0.2">
      <c r="C24" s="107"/>
    </row>
    <row r="25" spans="2:11" x14ac:dyDescent="0.2">
      <c r="B25" s="85" t="s">
        <v>344</v>
      </c>
      <c r="C25" s="87"/>
      <c r="D25" s="87"/>
      <c r="E25" s="86"/>
      <c r="F25" s="87"/>
      <c r="G25" s="87"/>
      <c r="H25" s="87"/>
      <c r="I25" s="88"/>
    </row>
    <row r="26" spans="2:11" x14ac:dyDescent="0.2">
      <c r="B26" s="101" t="s">
        <v>364</v>
      </c>
      <c r="C26" s="102"/>
      <c r="D26" s="102"/>
      <c r="E26" s="103"/>
      <c r="F26" s="102"/>
      <c r="G26" s="102"/>
      <c r="H26" s="102"/>
      <c r="I26" s="104"/>
    </row>
    <row r="27" spans="2:11" x14ac:dyDescent="0.2">
      <c r="B27" s="90"/>
      <c r="C27" s="96"/>
      <c r="D27" s="96"/>
      <c r="E27" s="96"/>
      <c r="F27" s="95"/>
      <c r="G27" s="95"/>
      <c r="H27" s="95"/>
      <c r="I27" s="89"/>
    </row>
    <row r="28" spans="2:11" x14ac:dyDescent="0.2">
      <c r="B28" s="109" t="s">
        <v>359</v>
      </c>
      <c r="C28" s="110"/>
      <c r="D28" s="110"/>
      <c r="E28" s="110"/>
      <c r="F28" s="110"/>
      <c r="G28" s="110"/>
      <c r="H28" s="110"/>
      <c r="I28" s="111"/>
    </row>
    <row r="29" spans="2:11" x14ac:dyDescent="0.2">
      <c r="B29" s="112" t="s">
        <v>357</v>
      </c>
      <c r="C29" s="113"/>
      <c r="D29" s="113"/>
      <c r="E29" s="113"/>
      <c r="F29" s="113"/>
      <c r="G29" s="113"/>
      <c r="H29" s="113"/>
      <c r="I29" s="114"/>
    </row>
    <row r="30" spans="2:11" x14ac:dyDescent="0.2">
      <c r="B30" s="115" t="s">
        <v>358</v>
      </c>
      <c r="C30" s="116"/>
      <c r="D30" s="116"/>
      <c r="E30" s="116"/>
      <c r="F30" s="116"/>
      <c r="G30" s="116"/>
      <c r="H30" s="116"/>
      <c r="I30" s="117"/>
    </row>
    <row r="31" spans="2:11" x14ac:dyDescent="0.2">
      <c r="B31" s="90"/>
      <c r="C31" s="95"/>
      <c r="D31" s="95"/>
      <c r="E31" s="96"/>
      <c r="F31" s="95"/>
      <c r="G31" s="95"/>
      <c r="H31" s="95"/>
      <c r="I31" s="89"/>
    </row>
    <row r="32" spans="2:11" x14ac:dyDescent="0.2">
      <c r="B32" s="90"/>
      <c r="C32" s="95"/>
      <c r="D32" s="95"/>
      <c r="E32" s="96"/>
      <c r="F32" s="95"/>
      <c r="G32" s="95"/>
      <c r="H32" s="95"/>
      <c r="I32" s="89"/>
    </row>
    <row r="33" spans="2:9" x14ac:dyDescent="0.2">
      <c r="B33" s="90" t="s">
        <v>360</v>
      </c>
      <c r="C33" s="96" t="s">
        <v>340</v>
      </c>
      <c r="D33" s="96"/>
      <c r="E33" s="96"/>
      <c r="F33" s="95"/>
      <c r="G33" s="95"/>
      <c r="H33" s="95"/>
      <c r="I33" s="89"/>
    </row>
    <row r="34" spans="2:9" x14ac:dyDescent="0.2">
      <c r="B34" s="90" t="s">
        <v>361</v>
      </c>
      <c r="C34" s="96" t="s">
        <v>341</v>
      </c>
      <c r="D34" s="97"/>
      <c r="E34" s="96"/>
      <c r="F34" s="95"/>
      <c r="G34" s="95"/>
      <c r="H34" s="95"/>
      <c r="I34" s="89"/>
    </row>
    <row r="35" spans="2:9" x14ac:dyDescent="0.2">
      <c r="B35" s="90"/>
      <c r="C35" s="96" t="s">
        <v>345</v>
      </c>
      <c r="D35" s="96"/>
      <c r="E35" s="96"/>
      <c r="F35" s="95"/>
      <c r="G35" s="95"/>
      <c r="H35" s="95"/>
      <c r="I35" s="89"/>
    </row>
    <row r="36" spans="2:9" x14ac:dyDescent="0.2">
      <c r="B36" s="90"/>
      <c r="C36" s="96" t="s">
        <v>346</v>
      </c>
      <c r="D36" s="96"/>
      <c r="E36" s="96"/>
      <c r="F36" s="95"/>
      <c r="G36" s="95"/>
      <c r="H36" s="95"/>
      <c r="I36" s="89"/>
    </row>
    <row r="37" spans="2:9" x14ac:dyDescent="0.2">
      <c r="B37" s="90"/>
      <c r="C37" s="96"/>
      <c r="D37" s="96"/>
      <c r="E37" s="96"/>
      <c r="F37" s="95"/>
      <c r="G37" s="95"/>
      <c r="H37" s="95"/>
      <c r="I37" s="89"/>
    </row>
    <row r="38" spans="2:9" x14ac:dyDescent="0.2">
      <c r="B38" s="90"/>
      <c r="C38" s="96"/>
      <c r="D38" s="95"/>
      <c r="E38" s="96"/>
      <c r="F38" s="95"/>
      <c r="G38" s="95"/>
      <c r="H38" s="95"/>
      <c r="I38" s="89"/>
    </row>
    <row r="39" spans="2:9" x14ac:dyDescent="0.2">
      <c r="B39" s="90"/>
      <c r="C39" s="96"/>
      <c r="D39" s="95"/>
      <c r="E39" s="96"/>
      <c r="F39" s="95"/>
      <c r="G39" s="95"/>
      <c r="H39" s="95"/>
      <c r="I39" s="89"/>
    </row>
    <row r="40" spans="2:9" x14ac:dyDescent="0.2">
      <c r="B40" s="90"/>
      <c r="C40" s="96"/>
      <c r="D40" s="95"/>
      <c r="E40" s="96"/>
      <c r="F40" s="95"/>
      <c r="G40" s="95"/>
      <c r="H40" s="95"/>
      <c r="I40" s="89"/>
    </row>
    <row r="41" spans="2:9" x14ac:dyDescent="0.2">
      <c r="B41" s="90"/>
      <c r="C41" s="96"/>
      <c r="D41" s="95"/>
      <c r="E41" s="96"/>
      <c r="F41" s="95"/>
      <c r="G41" s="95"/>
      <c r="H41" s="95"/>
      <c r="I41" s="89"/>
    </row>
    <row r="42" spans="2:9" x14ac:dyDescent="0.2">
      <c r="B42" s="90" t="s">
        <v>362</v>
      </c>
      <c r="C42" s="95" t="s">
        <v>342</v>
      </c>
      <c r="D42" s="95"/>
      <c r="E42" s="95"/>
      <c r="F42" s="95"/>
      <c r="G42" s="95"/>
      <c r="H42" s="95"/>
      <c r="I42" s="89"/>
    </row>
    <row r="43" spans="2:9" x14ac:dyDescent="0.2">
      <c r="B43" s="90" t="s">
        <v>363</v>
      </c>
      <c r="C43" s="95" t="s">
        <v>343</v>
      </c>
      <c r="D43" s="95"/>
      <c r="E43" s="95"/>
      <c r="F43" s="95"/>
      <c r="G43" s="95"/>
      <c r="H43" s="95"/>
      <c r="I43" s="89"/>
    </row>
    <row r="44" spans="2:9" x14ac:dyDescent="0.2">
      <c r="B44" s="90"/>
      <c r="C44" s="96" t="s">
        <v>345</v>
      </c>
      <c r="D44" s="95"/>
      <c r="E44" s="96"/>
      <c r="F44" s="95"/>
      <c r="G44" s="95"/>
      <c r="H44" s="95"/>
      <c r="I44" s="89"/>
    </row>
    <row r="45" spans="2:9" x14ac:dyDescent="0.2">
      <c r="B45" s="90"/>
      <c r="C45" s="96" t="s">
        <v>346</v>
      </c>
      <c r="D45" s="95"/>
      <c r="E45" s="96"/>
      <c r="F45" s="95"/>
      <c r="G45" s="95"/>
      <c r="H45" s="95"/>
      <c r="I45" s="89"/>
    </row>
    <row r="46" spans="2:9" x14ac:dyDescent="0.2">
      <c r="B46" s="90"/>
      <c r="C46" s="95"/>
      <c r="D46" s="95"/>
      <c r="E46" s="96"/>
      <c r="F46" s="95"/>
      <c r="G46" s="95"/>
      <c r="H46" s="95"/>
      <c r="I46" s="89"/>
    </row>
    <row r="47" spans="2:9" x14ac:dyDescent="0.2">
      <c r="B47" s="90"/>
      <c r="C47" s="95"/>
      <c r="D47" s="95"/>
      <c r="E47" s="96"/>
      <c r="F47" s="95"/>
      <c r="G47" s="95"/>
      <c r="H47" s="95"/>
      <c r="I47" s="89"/>
    </row>
    <row r="48" spans="2:9" x14ac:dyDescent="0.2">
      <c r="B48" s="91"/>
      <c r="C48" s="92"/>
      <c r="D48" s="92"/>
      <c r="E48" s="93"/>
      <c r="F48" s="92"/>
      <c r="G48" s="92"/>
      <c r="H48" s="92"/>
      <c r="I48" s="94"/>
    </row>
  </sheetData>
  <mergeCells count="3">
    <mergeCell ref="B28:I28"/>
    <mergeCell ref="B29:I29"/>
    <mergeCell ref="B30:I30"/>
  </mergeCells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23756e1-37e2-40a0-9f87-466b1174cb1b">
      <Terms xmlns="http://schemas.microsoft.com/office/infopath/2007/PartnerControls"/>
    </lcf76f155ced4ddcb4097134ff3c332f>
    <TaxCatchAll xmlns="d8cb2850-a1af-4628-8af6-fd3da57cf29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CE379A7BA1F6408ECD0B2E7D54AA42" ma:contentTypeVersion="13" ma:contentTypeDescription="Create a new document." ma:contentTypeScope="" ma:versionID="9b23cd94496478cd198966ece9097fc0">
  <xsd:schema xmlns:xsd="http://www.w3.org/2001/XMLSchema" xmlns:xs="http://www.w3.org/2001/XMLSchema" xmlns:p="http://schemas.microsoft.com/office/2006/metadata/properties" xmlns:ns2="e23756e1-37e2-40a0-9f87-466b1174cb1b" xmlns:ns3="d8cb2850-a1af-4628-8af6-fd3da57cf296" targetNamespace="http://schemas.microsoft.com/office/2006/metadata/properties" ma:root="true" ma:fieldsID="da024f237469f8275a07fac1b0917b56" ns2:_="" ns3:_="">
    <xsd:import namespace="e23756e1-37e2-40a0-9f87-466b1174cb1b"/>
    <xsd:import namespace="d8cb2850-a1af-4628-8af6-fd3da57cf2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756e1-37e2-40a0-9f87-466b1174cb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a8b0d71-4260-48c6-a3e3-aa4a77d9c9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cb2850-a1af-4628-8af6-fd3da57cf29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b4bb863-a199-400e-8398-0e67cc028ef2}" ma:internalName="TaxCatchAll" ma:showField="CatchAllData" ma:web="d8cb2850-a1af-4628-8af6-fd3da57cf2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751800-149A-4868-8157-2A46D399F573}">
  <ds:schemaRefs>
    <ds:schemaRef ds:uri="http://schemas.microsoft.com/office/2006/metadata/properties"/>
    <ds:schemaRef ds:uri="http://schemas.microsoft.com/office/infopath/2007/PartnerControls"/>
    <ds:schemaRef ds:uri="e23756e1-37e2-40a0-9f87-466b1174cb1b"/>
    <ds:schemaRef ds:uri="d8cb2850-a1af-4628-8af6-fd3da57cf296"/>
  </ds:schemaRefs>
</ds:datastoreItem>
</file>

<file path=customXml/itemProps2.xml><?xml version="1.0" encoding="utf-8"?>
<ds:datastoreItem xmlns:ds="http://schemas.openxmlformats.org/officeDocument/2006/customXml" ds:itemID="{17128A91-5A8A-4A0B-9DFB-E2FEB849EF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69E276-BB10-412D-8159-B476B49BB4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3756e1-37e2-40a0-9f87-466b1174cb1b"/>
    <ds:schemaRef ds:uri="d8cb2850-a1af-4628-8af6-fd3da57cf2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ODOT Funds &amp; Notes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MRisko</dc:creator>
  <cp:lastModifiedBy>Andrew Kelly</cp:lastModifiedBy>
  <cp:lastPrinted>2026-04-01T18:34:14Z</cp:lastPrinted>
  <dcterms:created xsi:type="dcterms:W3CDTF">2003-01-09T17:19:36Z</dcterms:created>
  <dcterms:modified xsi:type="dcterms:W3CDTF">2026-06-08T15:58:43Z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0x01010049CE379A7BA1F6408ECD0B2E7D54AA42</vt:lpwstr>
  </property>
  <property fmtid="{D5CDD505-2E9C-101B-9397-08002B2CF9AE}" pid="3" name="Order">
    <vt:r8>175300</vt:r8>
  </property>
  <property fmtid="{D5CDD505-2E9C-101B-9397-08002B2CF9AE}" pid="4" name="MediaServiceImageTags">
    <vt:lpwstr/>
  </property>
</Properties>
</file>