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eaoorg.sharepoint.com/Shared Documents/D/Andrew Kelly/HSIP Program/FY'31/"/>
    </mc:Choice>
  </mc:AlternateContent>
  <xr:revisionPtr revIDLastSave="55" documentId="8_{D2A9A581-C95A-45D1-AA1F-962980BF1144}" xr6:coauthVersionLast="47" xr6:coauthVersionMax="47" xr10:uidLastSave="{2F13B8F6-FCF8-47F4-8ABD-3AC8EB9DBF63}"/>
  <bookViews>
    <workbookView xWindow="-120" yWindow="-120" windowWidth="29040" windowHeight="15720" xr2:uid="{8411FE6B-8157-4EF3-8056-1FFC7DE65220}"/>
  </bookViews>
  <sheets>
    <sheet name="Sheet1" sheetId="3" r:id="rId1"/>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3" l="1"/>
  <c r="Y13" i="3"/>
  <c r="W13" i="3"/>
  <c r="G13" i="3"/>
  <c r="Y11" i="3"/>
  <c r="G11" i="3"/>
  <c r="W11" i="3"/>
  <c r="Y10" i="3"/>
  <c r="G10" i="3"/>
  <c r="W10" i="3"/>
  <c r="Y9" i="3"/>
  <c r="G9" i="3"/>
  <c r="W9" i="3"/>
  <c r="Y8" i="3"/>
  <c r="G8" i="3"/>
  <c r="W8" i="3"/>
  <c r="Y7" i="3"/>
  <c r="G7" i="3"/>
  <c r="I7" i="3" s="1"/>
  <c r="J7" i="3" s="1"/>
  <c r="H7" i="3"/>
  <c r="W7" i="3"/>
  <c r="Y6" i="3"/>
  <c r="G6" i="3"/>
  <c r="W6" i="3"/>
  <c r="Y5" i="3"/>
  <c r="W5" i="3"/>
  <c r="G5" i="3"/>
  <c r="Y4" i="3"/>
  <c r="W4" i="3"/>
  <c r="G4" i="3"/>
  <c r="Y3" i="3"/>
  <c r="W3" i="3"/>
  <c r="G3" i="3"/>
  <c r="G14" i="3" s="1"/>
  <c r="H13" i="3" l="1"/>
  <c r="I13" i="3"/>
  <c r="J13" i="3" s="1"/>
  <c r="I6" i="3"/>
  <c r="J6" i="3" s="1"/>
  <c r="H6" i="3"/>
  <c r="I9" i="3"/>
  <c r="J9" i="3" s="1"/>
  <c r="H9" i="3"/>
  <c r="I8" i="3"/>
  <c r="J8" i="3" s="1"/>
  <c r="H8" i="3"/>
  <c r="I11" i="3"/>
  <c r="J11" i="3" s="1"/>
  <c r="H11" i="3"/>
  <c r="I10" i="3"/>
  <c r="J10" i="3" s="1"/>
  <c r="H10" i="3"/>
  <c r="I5" i="3"/>
  <c r="J5" i="3" s="1"/>
  <c r="H5" i="3"/>
  <c r="I4" i="3"/>
  <c r="J4" i="3" s="1"/>
  <c r="H4" i="3"/>
  <c r="I3" i="3"/>
  <c r="J3" i="3" s="1"/>
  <c r="H3" i="3"/>
  <c r="K3" i="3" s="1"/>
  <c r="K4" i="3" l="1"/>
  <c r="K5" i="3" s="1"/>
  <c r="K6" i="3" s="1"/>
  <c r="K7" i="3" s="1"/>
  <c r="K8" i="3" s="1"/>
  <c r="K9" i="3" s="1"/>
  <c r="K10" i="3" s="1"/>
  <c r="K11" i="3" s="1"/>
  <c r="K13" i="3" s="1"/>
  <c r="K14" i="3" s="1"/>
</calcChain>
</file>

<file path=xl/sharedStrings.xml><?xml version="1.0" encoding="utf-8"?>
<sst xmlns="http://schemas.openxmlformats.org/spreadsheetml/2006/main" count="77" uniqueCount="63">
  <si>
    <t>County</t>
  </si>
  <si>
    <t>Route</t>
  </si>
  <si>
    <t>Intersection</t>
  </si>
  <si>
    <t>SLM</t>
  </si>
  <si>
    <t>Proposed Project</t>
  </si>
  <si>
    <t>Estimate</t>
  </si>
  <si>
    <t>Estimate inflated to FY</t>
  </si>
  <si>
    <t>80% HSIP Cost</t>
  </si>
  <si>
    <t>Max Cost Approved</t>
  </si>
  <si>
    <t>Federal Max</t>
  </si>
  <si>
    <t>Accum. HSIP</t>
  </si>
  <si>
    <t>FY Requested</t>
  </si>
  <si>
    <t>No. of Crashes</t>
  </si>
  <si>
    <t>No. of Inj/Fat</t>
  </si>
  <si>
    <t>Crash Rate</t>
  </si>
  <si>
    <t>Crash Rate Score</t>
  </si>
  <si>
    <t>ROR</t>
  </si>
  <si>
    <t>ROR Score</t>
  </si>
  <si>
    <t>RSI</t>
  </si>
  <si>
    <t>RSI Score</t>
  </si>
  <si>
    <t>EPDO</t>
  </si>
  <si>
    <t>EPDO Score</t>
  </si>
  <si>
    <t>Funding Request</t>
  </si>
  <si>
    <t>Funding Request Score</t>
  </si>
  <si>
    <t>Total Score</t>
  </si>
  <si>
    <t>CSTP Rank</t>
  </si>
  <si>
    <t>Comments</t>
  </si>
  <si>
    <t>Lorain</t>
  </si>
  <si>
    <t>Lucas</t>
  </si>
  <si>
    <t>FY 2031 HSIP Applications Received</t>
  </si>
  <si>
    <t>Clark</t>
  </si>
  <si>
    <t>CR 319</t>
  </si>
  <si>
    <t>0.00-2.14</t>
  </si>
  <si>
    <t>Widen the roadway to provide 11' lanes and to widen the shoulders to 6' to provide 2' of paved shoulder treatment and 4' of aggregate shoulder treatment. Adding rumble strips through roadway and removing/protecting fixed objects adjacent to roadway. Intersection at Ballentine Pike and Cedar Hills Ave. will realign the intersection to improve approach.</t>
  </si>
  <si>
    <t>Clinton</t>
  </si>
  <si>
    <t>CR 12</t>
  </si>
  <si>
    <t>3.253-4.227</t>
  </si>
  <si>
    <t>Realign Horizontal curves with widening of the pavement and berms</t>
  </si>
  <si>
    <t>CR 5</t>
  </si>
  <si>
    <t>14.249-14.655</t>
  </si>
  <si>
    <t>Fayette</t>
  </si>
  <si>
    <t>US-22/SR-753</t>
  </si>
  <si>
    <t>Construct a single-lane circulating roundabout with single-lane approaches</t>
  </si>
  <si>
    <t>Local-Let</t>
  </si>
  <si>
    <t>Grafton Rd./East Ave. and Fuller Rd.</t>
  </si>
  <si>
    <t>Signal replacement with new signal heads that have backplates installed. Installing changeable speed warning signs for individual drivers, lighting in intersections, and replacing 8" red signal heads with 12" signal heads.</t>
  </si>
  <si>
    <t>CR 231</t>
  </si>
  <si>
    <t>4.74-5.89</t>
  </si>
  <si>
    <t>Proposing a road diet throughout this section of road (converting 4-lane undivided road to 2-lanes plus turning lane)</t>
  </si>
  <si>
    <t>Dorr St./Crissey Rd.</t>
  </si>
  <si>
    <t>Constructing a modern roundabout between Dorr St. and Crissey Rd. intersection with lighting and landscaped center island, including signage.</t>
  </si>
  <si>
    <t>Old State Line Rd./Crissey Rd.</t>
  </si>
  <si>
    <t>Shaffer Rd./Wilkins Rd.</t>
  </si>
  <si>
    <t>Warren</t>
  </si>
  <si>
    <t>Old 3C Highway/Socialville-Fosters Rd.</t>
  </si>
  <si>
    <t>Constructing a single lane mini-roundabout (75' diameter) and install street lighting at the intersection.</t>
  </si>
  <si>
    <t>HSIP NEED</t>
  </si>
  <si>
    <t>Total Need</t>
  </si>
  <si>
    <t>CEAO Recommended</t>
  </si>
  <si>
    <t>Constructing a modern roundabout between Old State Line Rd. and Crissey Rd. intersection with lighting and landscaped center island, including signage.</t>
  </si>
  <si>
    <t>Constructing a modern roundabout between Shaffer Rd. and Wilkins Rd. intersection with lighting and landscaped center island, including signage.</t>
  </si>
  <si>
    <t xml:space="preserve">CEAO Program Manager Notes:
10 applications received
6 counties participated
Total Need: $10,917,148
</t>
  </si>
  <si>
    <t>All projects above this line are approved for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</si>
</sst>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0;[Red]0"/>
    <numFmt numFmtId="165" formatCode="&quot;$&quot;#,##0"/>
  </numFmts>
  <fonts count="4" x14ac:knownFonts="1">
    <font>
      <sz val="11"/>
      <color theme="1"/>
      <name val="Calibri"/>
      <family val="2"/>
      <scheme val="minor"/>
    </font>
    <font>
      <b/>
      <sz val="11"/>
      <color theme="1"/>
      <name val="Calibri"/>
      <family val="2"/>
      <scheme val="minor"/>
    </font>
    <font>
      <b/>
      <sz val="13"/>
      <color theme="1"/>
      <name val="Calibri"/>
      <family val="2"/>
      <scheme val="minor"/>
    </font>
    <font>
      <sz val="13"/>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41">
    <xf numFmtId="0" fontId="0" fillId="0" borderId="0" xfId="0"/>
    <xf numFmtId="0" fontId="3" fillId="0" borderId="0" xfId="0" applyFont="1"/>
    <xf numFmtId="0" fontId="3" fillId="0" borderId="0" xfId="0" applyFont="1" applyAlignment="1">
      <alignment wrapText="1"/>
    </xf>
    <xf numFmtId="42" fontId="3" fillId="0" borderId="0" xfId="0" applyNumberFormat="1" applyFont="1"/>
    <xf numFmtId="164" fontId="3" fillId="0" borderId="0" xfId="0" applyNumberFormat="1" applyFont="1"/>
    <xf numFmtId="37" fontId="3" fillId="0" borderId="0" xfId="0" applyNumberFormat="1" applyFont="1"/>
    <xf numFmtId="2" fontId="3" fillId="0" borderId="0" xfId="0" applyNumberFormat="1" applyFont="1"/>
    <xf numFmtId="1" fontId="3" fillId="0" borderId="0" xfId="0" applyNumberFormat="1" applyFont="1"/>
    <xf numFmtId="10" fontId="3" fillId="0" borderId="0" xfId="0" applyNumberFormat="1" applyFont="1"/>
    <xf numFmtId="3" fontId="3" fillId="0" borderId="0" xfId="0" applyNumberFormat="1" applyFont="1"/>
    <xf numFmtId="0" fontId="2" fillId="0" borderId="2" xfId="0" applyFont="1" applyBorder="1" applyAlignment="1">
      <alignment horizontal="center" wrapText="1"/>
    </xf>
    <xf numFmtId="42" fontId="2" fillId="0" borderId="2" xfId="0" applyNumberFormat="1" applyFont="1" applyBorder="1" applyAlignment="1">
      <alignment horizontal="center" wrapText="1"/>
    </xf>
    <xf numFmtId="164" fontId="2" fillId="0" borderId="2" xfId="0" applyNumberFormat="1" applyFont="1" applyBorder="1" applyAlignment="1">
      <alignment horizontal="center" wrapText="1"/>
    </xf>
    <xf numFmtId="37" fontId="2" fillId="2" borderId="2" xfId="0" applyNumberFormat="1" applyFont="1" applyFill="1" applyBorder="1" applyAlignment="1">
      <alignment horizontal="center" wrapText="1"/>
    </xf>
    <xf numFmtId="2" fontId="2" fillId="2" borderId="2" xfId="0" applyNumberFormat="1" applyFont="1" applyFill="1" applyBorder="1" applyAlignment="1">
      <alignment horizontal="center" wrapText="1"/>
    </xf>
    <xf numFmtId="1" fontId="2" fillId="2" borderId="2" xfId="0" applyNumberFormat="1" applyFont="1" applyFill="1" applyBorder="1" applyAlignment="1">
      <alignment horizontal="center" wrapText="1"/>
    </xf>
    <xf numFmtId="10" fontId="2" fillId="2" borderId="2" xfId="0" applyNumberFormat="1" applyFont="1" applyFill="1" applyBorder="1" applyAlignment="1">
      <alignment horizontal="center" wrapText="1"/>
    </xf>
    <xf numFmtId="3" fontId="2" fillId="2" borderId="2" xfId="0" applyNumberFormat="1" applyFont="1" applyFill="1" applyBorder="1" applyAlignment="1">
      <alignment horizontal="center" wrapText="1"/>
    </xf>
    <xf numFmtId="1" fontId="2" fillId="3" borderId="2" xfId="0" applyNumberFormat="1" applyFont="1" applyFill="1" applyBorder="1" applyAlignment="1">
      <alignment horizontal="center" wrapText="1"/>
    </xf>
    <xf numFmtId="1" fontId="2" fillId="0" borderId="2" xfId="0" applyNumberFormat="1" applyFont="1" applyBorder="1" applyAlignment="1">
      <alignment horizontal="center" wrapText="1"/>
    </xf>
    <xf numFmtId="0" fontId="0" fillId="0" borderId="1" xfId="0" applyBorder="1"/>
    <xf numFmtId="165" fontId="0" fillId="0" borderId="1" xfId="0" applyNumberFormat="1" applyBorder="1"/>
    <xf numFmtId="10" fontId="0" fillId="0" borderId="1" xfId="0" applyNumberFormat="1" applyBorder="1"/>
    <xf numFmtId="0" fontId="1" fillId="0" borderId="8" xfId="0" applyFont="1" applyBorder="1"/>
    <xf numFmtId="165" fontId="1" fillId="0" borderId="8" xfId="0" applyNumberFormat="1" applyFont="1" applyBorder="1"/>
    <xf numFmtId="165" fontId="0" fillId="2" borderId="8" xfId="0" applyNumberFormat="1" applyFill="1" applyBorder="1"/>
    <xf numFmtId="0" fontId="1" fillId="2" borderId="8" xfId="0" applyFont="1" applyFill="1" applyBorder="1"/>
    <xf numFmtId="0" fontId="0" fillId="0" borderId="1" xfId="0" applyBorder="1" applyAlignment="1">
      <alignment wrapText="1"/>
    </xf>
    <xf numFmtId="0" fontId="0" fillId="0" borderId="9" xfId="0" applyBorder="1"/>
    <xf numFmtId="165" fontId="0" fillId="0" borderId="9" xfId="0" applyNumberFormat="1" applyBorder="1"/>
    <xf numFmtId="0" fontId="1" fillId="0" borderId="10" xfId="0" applyFont="1" applyBorder="1" applyAlignment="1">
      <alignment horizontal="center" vertical="top" wrapText="1"/>
    </xf>
    <xf numFmtId="0" fontId="1" fillId="0" borderId="11" xfId="0" applyFont="1" applyBorder="1" applyAlignment="1">
      <alignment horizontal="center" vertical="top"/>
    </xf>
    <xf numFmtId="0" fontId="1" fillId="0" borderId="12"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4" borderId="1" xfId="0" applyFont="1" applyFill="1" applyBorder="1" applyAlignment="1">
      <alignment horizontal="center"/>
    </xf>
    <xf numFmtId="0" fontId="1" fillId="4" borderId="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C871-FA0E-4FF3-8422-07F49070B8D1}">
  <dimension ref="A1:AA24"/>
  <sheetViews>
    <sheetView tabSelected="1" zoomScale="75" zoomScaleNormal="75" workbookViewId="0"/>
  </sheetViews>
  <sheetFormatPr defaultRowHeight="15" x14ac:dyDescent="0.25"/>
  <cols>
    <col min="1" max="1" width="20.85546875" customWidth="1"/>
    <col min="3" max="3" width="36.28515625" bestFit="1" customWidth="1"/>
    <col min="4" max="4" width="14.42578125" bestFit="1" customWidth="1"/>
    <col min="5" max="5" width="45.42578125" customWidth="1"/>
    <col min="6" max="6" width="11.5703125" customWidth="1"/>
    <col min="7" max="7" width="13.140625" customWidth="1"/>
    <col min="8" max="9" width="12.42578125" customWidth="1"/>
    <col min="10" max="10" width="20.140625" bestFit="1" customWidth="1"/>
    <col min="11" max="11" width="16.28515625" customWidth="1"/>
    <col min="12" max="12" width="14.140625" customWidth="1"/>
    <col min="23" max="23" width="11.5703125" bestFit="1" customWidth="1"/>
    <col min="24" max="24" width="10.42578125" customWidth="1"/>
    <col min="27" max="27" width="27.5703125" customWidth="1"/>
  </cols>
  <sheetData>
    <row r="1" spans="1:27" ht="18" thickBot="1" x14ac:dyDescent="0.35">
      <c r="A1" s="1" t="s">
        <v>29</v>
      </c>
      <c r="B1" s="2"/>
      <c r="C1" s="2"/>
      <c r="D1" s="1"/>
      <c r="E1" s="2"/>
      <c r="F1" s="3"/>
      <c r="G1" s="3"/>
      <c r="H1" s="3"/>
      <c r="I1" s="3"/>
      <c r="J1" s="3"/>
      <c r="K1" s="3"/>
      <c r="L1" s="4"/>
      <c r="M1" s="5"/>
      <c r="N1" s="5"/>
      <c r="O1" s="6"/>
      <c r="P1" s="7"/>
      <c r="Q1" s="8"/>
      <c r="R1" s="7"/>
      <c r="S1" s="9"/>
      <c r="T1" s="7"/>
      <c r="U1" s="6"/>
      <c r="V1" s="7"/>
      <c r="W1" s="7"/>
      <c r="X1" s="7"/>
      <c r="Y1" s="7"/>
      <c r="Z1" s="1"/>
      <c r="AA1" s="1"/>
    </row>
    <row r="2" spans="1:27" ht="51.75" x14ac:dyDescent="0.3">
      <c r="A2" s="10" t="s">
        <v>0</v>
      </c>
      <c r="B2" s="10" t="s">
        <v>1</v>
      </c>
      <c r="C2" s="10" t="s">
        <v>2</v>
      </c>
      <c r="D2" s="10" t="s">
        <v>3</v>
      </c>
      <c r="E2" s="10" t="s">
        <v>4</v>
      </c>
      <c r="F2" s="11" t="s">
        <v>5</v>
      </c>
      <c r="G2" s="11" t="s">
        <v>6</v>
      </c>
      <c r="H2" s="11" t="s">
        <v>7</v>
      </c>
      <c r="I2" s="11" t="s">
        <v>8</v>
      </c>
      <c r="J2" s="11" t="s">
        <v>9</v>
      </c>
      <c r="K2" s="11" t="s">
        <v>10</v>
      </c>
      <c r="L2" s="12" t="s">
        <v>11</v>
      </c>
      <c r="M2" s="13" t="s">
        <v>12</v>
      </c>
      <c r="N2" s="13" t="s">
        <v>13</v>
      </c>
      <c r="O2" s="14" t="s">
        <v>14</v>
      </c>
      <c r="P2" s="15" t="s">
        <v>15</v>
      </c>
      <c r="Q2" s="16" t="s">
        <v>16</v>
      </c>
      <c r="R2" s="15" t="s">
        <v>17</v>
      </c>
      <c r="S2" s="17" t="s">
        <v>18</v>
      </c>
      <c r="T2" s="15" t="s">
        <v>19</v>
      </c>
      <c r="U2" s="14" t="s">
        <v>20</v>
      </c>
      <c r="V2" s="15" t="s">
        <v>21</v>
      </c>
      <c r="W2" s="15" t="s">
        <v>22</v>
      </c>
      <c r="X2" s="15" t="s">
        <v>23</v>
      </c>
      <c r="Y2" s="18" t="s">
        <v>24</v>
      </c>
      <c r="Z2" s="19" t="s">
        <v>25</v>
      </c>
      <c r="AA2" s="19" t="s">
        <v>26</v>
      </c>
    </row>
    <row r="3" spans="1:27" ht="125.25" customHeight="1" x14ac:dyDescent="0.25">
      <c r="A3" s="20" t="s">
        <v>30</v>
      </c>
      <c r="B3" s="20" t="s">
        <v>31</v>
      </c>
      <c r="C3" s="20"/>
      <c r="D3" s="20" t="s">
        <v>32</v>
      </c>
      <c r="E3" s="27" t="s">
        <v>33</v>
      </c>
      <c r="F3" s="21">
        <v>3496974</v>
      </c>
      <c r="G3" s="21">
        <f t="shared" ref="G3:G11" si="0">F3*1.03^5</f>
        <v>4053951.2967011677</v>
      </c>
      <c r="H3" s="21">
        <f t="shared" ref="H3:H11" si="1">G3*0.8</f>
        <v>3243161.0373609345</v>
      </c>
      <c r="I3" s="21">
        <f>G3+(300000+(0.1*2053951))</f>
        <v>4559346.3967011673</v>
      </c>
      <c r="J3" s="21">
        <f t="shared" ref="J3:J11" si="2">I3*0.8</f>
        <v>3647477.1173609341</v>
      </c>
      <c r="K3" s="21">
        <f>H3</f>
        <v>3243161.0373609345</v>
      </c>
      <c r="L3" s="20">
        <v>2031</v>
      </c>
      <c r="M3" s="20">
        <v>25</v>
      </c>
      <c r="N3" s="20">
        <v>10</v>
      </c>
      <c r="O3" s="20">
        <v>2.54</v>
      </c>
      <c r="P3" s="20">
        <v>4</v>
      </c>
      <c r="Q3" s="22">
        <v>7.2999999999999995E-2</v>
      </c>
      <c r="R3" s="20">
        <v>6</v>
      </c>
      <c r="S3" s="20">
        <v>53025</v>
      </c>
      <c r="T3" s="20">
        <v>16</v>
      </c>
      <c r="U3" s="20">
        <v>268.39999999999998</v>
      </c>
      <c r="V3" s="20">
        <v>20</v>
      </c>
      <c r="W3" s="21">
        <f t="shared" ref="W3:W11" si="3">F3</f>
        <v>3496974</v>
      </c>
      <c r="X3" s="20">
        <v>0</v>
      </c>
      <c r="Y3" s="20">
        <f t="shared" ref="Y3:Y11" si="4">P3+R3+T3+V3+X3</f>
        <v>46</v>
      </c>
      <c r="Z3" s="20">
        <v>65</v>
      </c>
      <c r="AA3" s="20" t="s">
        <v>43</v>
      </c>
    </row>
    <row r="4" spans="1:27" ht="30" x14ac:dyDescent="0.25">
      <c r="A4" s="20" t="s">
        <v>34</v>
      </c>
      <c r="B4" s="20" t="s">
        <v>35</v>
      </c>
      <c r="C4" s="20"/>
      <c r="D4" s="20" t="s">
        <v>36</v>
      </c>
      <c r="E4" s="27" t="s">
        <v>37</v>
      </c>
      <c r="F4" s="21">
        <v>960000</v>
      </c>
      <c r="G4" s="21">
        <f t="shared" si="0"/>
        <v>1112903.1113279997</v>
      </c>
      <c r="H4" s="21">
        <f t="shared" si="1"/>
        <v>890322.48906239984</v>
      </c>
      <c r="I4" s="21">
        <f>G4+200000</f>
        <v>1312903.1113279997</v>
      </c>
      <c r="J4" s="21">
        <f t="shared" si="2"/>
        <v>1050322.4890623998</v>
      </c>
      <c r="K4" s="21">
        <f t="shared" ref="K4:K11" si="5">H4+K3</f>
        <v>4133483.5264233341</v>
      </c>
      <c r="L4" s="20">
        <v>2031</v>
      </c>
      <c r="M4" s="20">
        <v>9</v>
      </c>
      <c r="N4" s="20">
        <v>1</v>
      </c>
      <c r="O4" s="20">
        <v>2.5299999999999998</v>
      </c>
      <c r="P4" s="20">
        <v>4</v>
      </c>
      <c r="Q4" s="22">
        <v>2.7900000000000001E-2</v>
      </c>
      <c r="R4" s="20">
        <v>2</v>
      </c>
      <c r="S4" s="20">
        <v>48575</v>
      </c>
      <c r="T4" s="20">
        <v>14</v>
      </c>
      <c r="U4" s="20">
        <v>14.53</v>
      </c>
      <c r="V4" s="20">
        <v>0</v>
      </c>
      <c r="W4" s="21">
        <f t="shared" si="3"/>
        <v>960000</v>
      </c>
      <c r="X4" s="20">
        <v>10</v>
      </c>
      <c r="Y4" s="20">
        <f t="shared" si="4"/>
        <v>30</v>
      </c>
      <c r="Z4" s="20">
        <v>80</v>
      </c>
      <c r="AA4" s="20" t="s">
        <v>43</v>
      </c>
    </row>
    <row r="5" spans="1:27" ht="30" x14ac:dyDescent="0.25">
      <c r="A5" s="20" t="s">
        <v>34</v>
      </c>
      <c r="B5" s="20" t="s">
        <v>38</v>
      </c>
      <c r="C5" s="20"/>
      <c r="D5" s="20" t="s">
        <v>39</v>
      </c>
      <c r="E5" s="27" t="s">
        <v>37</v>
      </c>
      <c r="F5" s="21">
        <v>800000</v>
      </c>
      <c r="G5" s="21">
        <f t="shared" si="0"/>
        <v>927419.25943999982</v>
      </c>
      <c r="H5" s="21">
        <f t="shared" si="1"/>
        <v>741935.4075519999</v>
      </c>
      <c r="I5" s="21">
        <f>G5+200000</f>
        <v>1127419.2594399997</v>
      </c>
      <c r="J5" s="21">
        <f t="shared" si="2"/>
        <v>901935.40755199979</v>
      </c>
      <c r="K5" s="21">
        <f t="shared" si="5"/>
        <v>4875418.9339753343</v>
      </c>
      <c r="L5" s="20">
        <v>2031</v>
      </c>
      <c r="M5" s="20">
        <v>7</v>
      </c>
      <c r="N5" s="20">
        <v>2</v>
      </c>
      <c r="O5" s="20">
        <v>118.09</v>
      </c>
      <c r="P5" s="20">
        <v>20</v>
      </c>
      <c r="Q5" s="22">
        <v>8.7300000000000003E-2</v>
      </c>
      <c r="R5" s="20">
        <v>8</v>
      </c>
      <c r="S5" s="20">
        <v>48451</v>
      </c>
      <c r="T5" s="20">
        <v>14</v>
      </c>
      <c r="U5" s="20">
        <v>18.059999999999999</v>
      </c>
      <c r="V5" s="20">
        <v>0</v>
      </c>
      <c r="W5" s="21">
        <f t="shared" si="3"/>
        <v>800000</v>
      </c>
      <c r="X5" s="20">
        <v>15</v>
      </c>
      <c r="Y5" s="20">
        <f t="shared" si="4"/>
        <v>57</v>
      </c>
      <c r="Z5" s="20">
        <v>80</v>
      </c>
      <c r="AA5" s="20" t="s">
        <v>43</v>
      </c>
    </row>
    <row r="6" spans="1:27" ht="75" x14ac:dyDescent="0.25">
      <c r="A6" s="20" t="s">
        <v>27</v>
      </c>
      <c r="B6" s="20"/>
      <c r="C6" s="20" t="s">
        <v>44</v>
      </c>
      <c r="D6" s="20"/>
      <c r="E6" s="27" t="s">
        <v>45</v>
      </c>
      <c r="F6" s="21">
        <v>384000</v>
      </c>
      <c r="G6" s="21">
        <f t="shared" si="0"/>
        <v>445161.24453119992</v>
      </c>
      <c r="H6" s="21">
        <f t="shared" si="1"/>
        <v>356128.99562495993</v>
      </c>
      <c r="I6" s="21">
        <f>G6+125000</f>
        <v>570161.24453119992</v>
      </c>
      <c r="J6" s="21">
        <f t="shared" si="2"/>
        <v>456128.99562495993</v>
      </c>
      <c r="K6" s="21">
        <f t="shared" si="5"/>
        <v>5231547.9296002947</v>
      </c>
      <c r="L6" s="20">
        <v>2031</v>
      </c>
      <c r="M6" s="20">
        <v>36</v>
      </c>
      <c r="N6" s="20">
        <v>11</v>
      </c>
      <c r="O6" s="20">
        <v>2.76</v>
      </c>
      <c r="P6" s="20">
        <v>4</v>
      </c>
      <c r="Q6" s="22">
        <v>0.87839999999999996</v>
      </c>
      <c r="R6" s="20">
        <v>20</v>
      </c>
      <c r="S6" s="20">
        <v>56232</v>
      </c>
      <c r="T6" s="20">
        <v>18</v>
      </c>
      <c r="U6" s="20">
        <v>96.83</v>
      </c>
      <c r="V6" s="20">
        <v>6</v>
      </c>
      <c r="W6" s="21">
        <f t="shared" si="3"/>
        <v>384000</v>
      </c>
      <c r="X6" s="20">
        <v>20</v>
      </c>
      <c r="Y6" s="20">
        <f t="shared" si="4"/>
        <v>68</v>
      </c>
      <c r="Z6" s="20">
        <v>82</v>
      </c>
      <c r="AA6" s="20" t="s">
        <v>43</v>
      </c>
    </row>
    <row r="7" spans="1:27" ht="45" x14ac:dyDescent="0.25">
      <c r="A7" s="20" t="s">
        <v>27</v>
      </c>
      <c r="B7" s="20" t="s">
        <v>46</v>
      </c>
      <c r="C7" s="20"/>
      <c r="D7" s="20" t="s">
        <v>47</v>
      </c>
      <c r="E7" s="27" t="s">
        <v>48</v>
      </c>
      <c r="F7" s="21">
        <v>800000</v>
      </c>
      <c r="G7" s="21">
        <f t="shared" si="0"/>
        <v>927419.25943999982</v>
      </c>
      <c r="H7" s="21">
        <f t="shared" si="1"/>
        <v>741935.4075519999</v>
      </c>
      <c r="I7" s="21">
        <f>G7+200000</f>
        <v>1127419.2594399997</v>
      </c>
      <c r="J7" s="21">
        <f t="shared" si="2"/>
        <v>901935.40755199979</v>
      </c>
      <c r="K7" s="21">
        <f t="shared" si="5"/>
        <v>5973483.3371522948</v>
      </c>
      <c r="L7" s="20">
        <v>2031</v>
      </c>
      <c r="M7" s="20">
        <v>38</v>
      </c>
      <c r="N7" s="20">
        <v>14</v>
      </c>
      <c r="O7" s="20">
        <v>4.3099999999999996</v>
      </c>
      <c r="P7" s="20">
        <v>8</v>
      </c>
      <c r="Q7" s="22">
        <v>0.45660000000000001</v>
      </c>
      <c r="R7" s="20">
        <v>20</v>
      </c>
      <c r="S7" s="20">
        <v>52593</v>
      </c>
      <c r="T7" s="20">
        <v>16</v>
      </c>
      <c r="U7" s="20">
        <v>115.42</v>
      </c>
      <c r="V7" s="20">
        <v>8</v>
      </c>
      <c r="W7" s="21">
        <f t="shared" si="3"/>
        <v>800000</v>
      </c>
      <c r="X7" s="20">
        <v>15</v>
      </c>
      <c r="Y7" s="20">
        <f t="shared" si="4"/>
        <v>67</v>
      </c>
      <c r="Z7" s="20">
        <v>82</v>
      </c>
      <c r="AA7" s="20" t="s">
        <v>43</v>
      </c>
    </row>
    <row r="8" spans="1:27" ht="45" x14ac:dyDescent="0.25">
      <c r="A8" s="20" t="s">
        <v>28</v>
      </c>
      <c r="B8" s="20"/>
      <c r="C8" s="20" t="s">
        <v>49</v>
      </c>
      <c r="D8" s="20"/>
      <c r="E8" s="27" t="s">
        <v>50</v>
      </c>
      <c r="F8" s="21">
        <v>800000</v>
      </c>
      <c r="G8" s="21">
        <f t="shared" si="0"/>
        <v>927419.25943999982</v>
      </c>
      <c r="H8" s="21">
        <f t="shared" si="1"/>
        <v>741935.4075519999</v>
      </c>
      <c r="I8" s="21">
        <f>G8+200000</f>
        <v>1127419.2594399997</v>
      </c>
      <c r="J8" s="21">
        <f t="shared" si="2"/>
        <v>901935.40755199979</v>
      </c>
      <c r="K8" s="21">
        <f t="shared" si="5"/>
        <v>6715418.7447042949</v>
      </c>
      <c r="L8" s="20">
        <v>2031</v>
      </c>
      <c r="M8" s="20">
        <v>7</v>
      </c>
      <c r="N8" s="20">
        <v>2</v>
      </c>
      <c r="O8" s="20">
        <v>0.67</v>
      </c>
      <c r="P8" s="20">
        <v>0</v>
      </c>
      <c r="Q8" s="22">
        <v>7.46E-2</v>
      </c>
      <c r="R8" s="20">
        <v>6</v>
      </c>
      <c r="S8" s="20">
        <v>70353</v>
      </c>
      <c r="T8" s="20">
        <v>20</v>
      </c>
      <c r="U8" s="20">
        <v>206.16</v>
      </c>
      <c r="V8" s="20">
        <v>16</v>
      </c>
      <c r="W8" s="21">
        <f t="shared" si="3"/>
        <v>800000</v>
      </c>
      <c r="X8" s="20">
        <v>15</v>
      </c>
      <c r="Y8" s="20">
        <f t="shared" si="4"/>
        <v>57</v>
      </c>
      <c r="Z8" s="20">
        <v>79</v>
      </c>
      <c r="AA8" s="20" t="s">
        <v>43</v>
      </c>
    </row>
    <row r="9" spans="1:27" ht="60" x14ac:dyDescent="0.25">
      <c r="A9" s="20" t="s">
        <v>28</v>
      </c>
      <c r="B9" s="20"/>
      <c r="C9" s="20" t="s">
        <v>51</v>
      </c>
      <c r="D9" s="20"/>
      <c r="E9" s="27" t="s">
        <v>59</v>
      </c>
      <c r="F9" s="21">
        <v>752000</v>
      </c>
      <c r="G9" s="21">
        <f t="shared" si="0"/>
        <v>871774.1038735999</v>
      </c>
      <c r="H9" s="21">
        <f t="shared" si="1"/>
        <v>697419.28309887997</v>
      </c>
      <c r="I9" s="21">
        <f>G9+(125000+(0.2*371774))</f>
        <v>1071128.9038735998</v>
      </c>
      <c r="J9" s="21">
        <f t="shared" si="2"/>
        <v>856903.12309887994</v>
      </c>
      <c r="K9" s="21">
        <f t="shared" si="5"/>
        <v>7412838.0278031752</v>
      </c>
      <c r="L9" s="20">
        <v>2031</v>
      </c>
      <c r="M9" s="20">
        <v>9</v>
      </c>
      <c r="N9" s="20">
        <v>4</v>
      </c>
      <c r="O9" s="20">
        <v>0.7</v>
      </c>
      <c r="P9" s="20">
        <v>0</v>
      </c>
      <c r="Q9" s="22">
        <v>0.19489999999999999</v>
      </c>
      <c r="R9" s="20">
        <v>18</v>
      </c>
      <c r="S9" s="20">
        <v>50465</v>
      </c>
      <c r="T9" s="20">
        <v>16</v>
      </c>
      <c r="U9" s="20">
        <v>31.12</v>
      </c>
      <c r="V9" s="20">
        <v>2</v>
      </c>
      <c r="W9" s="21">
        <f t="shared" si="3"/>
        <v>752000</v>
      </c>
      <c r="X9" s="20">
        <v>15</v>
      </c>
      <c r="Y9" s="20">
        <f t="shared" si="4"/>
        <v>51</v>
      </c>
      <c r="Z9" s="20">
        <v>79</v>
      </c>
      <c r="AA9" s="20" t="s">
        <v>43</v>
      </c>
    </row>
    <row r="10" spans="1:27" ht="60" x14ac:dyDescent="0.25">
      <c r="A10" s="20" t="s">
        <v>28</v>
      </c>
      <c r="B10" s="20"/>
      <c r="C10" s="20" t="s">
        <v>52</v>
      </c>
      <c r="D10" s="20"/>
      <c r="E10" s="27" t="s">
        <v>60</v>
      </c>
      <c r="F10" s="21">
        <v>720000</v>
      </c>
      <c r="G10" s="21">
        <f t="shared" si="0"/>
        <v>834677.33349599992</v>
      </c>
      <c r="H10" s="21">
        <f t="shared" si="1"/>
        <v>667741.86679679994</v>
      </c>
      <c r="I10" s="21">
        <f>G10+(125000+(0.2*334677))</f>
        <v>1026612.7334959999</v>
      </c>
      <c r="J10" s="21">
        <f t="shared" si="2"/>
        <v>821290.1867968</v>
      </c>
      <c r="K10" s="21">
        <f t="shared" si="5"/>
        <v>8080579.8945999751</v>
      </c>
      <c r="L10" s="20">
        <v>2031</v>
      </c>
      <c r="M10" s="20">
        <v>6</v>
      </c>
      <c r="N10" s="20">
        <v>5</v>
      </c>
      <c r="O10" s="20">
        <v>1.88</v>
      </c>
      <c r="P10" s="20">
        <v>2</v>
      </c>
      <c r="Q10" s="22">
        <v>0.27829999999999999</v>
      </c>
      <c r="R10" s="20">
        <v>20</v>
      </c>
      <c r="S10" s="20">
        <v>60364</v>
      </c>
      <c r="T10" s="20">
        <v>20</v>
      </c>
      <c r="U10" s="20">
        <v>33.65</v>
      </c>
      <c r="V10" s="20">
        <v>2</v>
      </c>
      <c r="W10" s="21">
        <f t="shared" si="3"/>
        <v>720000</v>
      </c>
      <c r="X10" s="20">
        <v>15</v>
      </c>
      <c r="Y10" s="20">
        <f t="shared" si="4"/>
        <v>59</v>
      </c>
      <c r="Z10" s="20">
        <v>79</v>
      </c>
      <c r="AA10" s="20" t="s">
        <v>43</v>
      </c>
    </row>
    <row r="11" spans="1:27" ht="45" x14ac:dyDescent="0.25">
      <c r="A11" s="20" t="s">
        <v>53</v>
      </c>
      <c r="B11" s="20"/>
      <c r="C11" s="20" t="s">
        <v>54</v>
      </c>
      <c r="D11" s="20"/>
      <c r="E11" s="27" t="s">
        <v>55</v>
      </c>
      <c r="F11" s="21">
        <v>1166961</v>
      </c>
      <c r="G11" s="21">
        <f t="shared" si="0"/>
        <v>1352827.6330192022</v>
      </c>
      <c r="H11" s="21">
        <f t="shared" si="1"/>
        <v>1082262.1064153619</v>
      </c>
      <c r="I11" s="21">
        <f>G11+(200000+(0.15*352828))</f>
        <v>1605751.8330192021</v>
      </c>
      <c r="J11" s="21">
        <f t="shared" si="2"/>
        <v>1284601.4664153617</v>
      </c>
      <c r="K11" s="21">
        <f t="shared" si="5"/>
        <v>9162842.0010153372</v>
      </c>
      <c r="L11" s="20">
        <v>2031</v>
      </c>
      <c r="M11" s="20">
        <v>19</v>
      </c>
      <c r="N11" s="20">
        <v>4</v>
      </c>
      <c r="O11" s="20">
        <v>0.85</v>
      </c>
      <c r="P11" s="20">
        <v>0</v>
      </c>
      <c r="Q11" s="22">
        <v>0.13400000000000001</v>
      </c>
      <c r="R11" s="20">
        <v>12</v>
      </c>
      <c r="S11" s="20">
        <v>67947</v>
      </c>
      <c r="T11" s="20">
        <v>20</v>
      </c>
      <c r="U11" s="20">
        <v>41.12</v>
      </c>
      <c r="V11" s="20">
        <v>2</v>
      </c>
      <c r="W11" s="21">
        <f t="shared" si="3"/>
        <v>1166961</v>
      </c>
      <c r="X11" s="20">
        <v>10</v>
      </c>
      <c r="Y11" s="20">
        <f t="shared" si="4"/>
        <v>44</v>
      </c>
      <c r="Z11" s="20">
        <v>70</v>
      </c>
      <c r="AA11" s="20" t="s">
        <v>43</v>
      </c>
    </row>
    <row r="12" spans="1:27" x14ac:dyDescent="0.25">
      <c r="A12" s="39" t="s">
        <v>62</v>
      </c>
      <c r="B12" s="39"/>
      <c r="C12" s="39"/>
      <c r="D12" s="39"/>
      <c r="E12" s="39"/>
      <c r="F12" s="40"/>
      <c r="G12" s="40"/>
      <c r="H12" s="39"/>
      <c r="I12" s="39"/>
      <c r="J12" s="39"/>
      <c r="K12" s="39"/>
      <c r="L12" s="39"/>
      <c r="M12" s="39"/>
      <c r="N12" s="39"/>
      <c r="O12" s="39"/>
      <c r="P12" s="39"/>
      <c r="Q12" s="39"/>
      <c r="R12" s="39"/>
      <c r="S12" s="39"/>
      <c r="T12" s="39"/>
      <c r="U12" s="39"/>
      <c r="V12" s="39"/>
      <c r="W12" s="39"/>
      <c r="X12" s="39"/>
      <c r="Y12" s="39"/>
      <c r="Z12" s="39"/>
      <c r="AA12" s="39"/>
    </row>
    <row r="13" spans="1:27" ht="30.75" thickBot="1" x14ac:dyDescent="0.3">
      <c r="A13" s="28" t="s">
        <v>40</v>
      </c>
      <c r="B13" s="28"/>
      <c r="C13" s="28" t="s">
        <v>41</v>
      </c>
      <c r="D13" s="28"/>
      <c r="E13" s="27" t="s">
        <v>42</v>
      </c>
      <c r="F13" s="21">
        <v>1891600</v>
      </c>
      <c r="G13" s="21">
        <f t="shared" ref="G13" si="6">F13*1.03^5</f>
        <v>2192882.8389458796</v>
      </c>
      <c r="H13" s="21">
        <f t="shared" ref="H13" si="7">G13*0.8</f>
        <v>1754306.2711567038</v>
      </c>
      <c r="I13" s="21">
        <f>G13+(300000+(0.1*192883))</f>
        <v>2512171.1389458794</v>
      </c>
      <c r="J13" s="29">
        <f t="shared" ref="J13" si="8">I13*0.8</f>
        <v>2009736.9111567037</v>
      </c>
      <c r="K13" s="29">
        <f>H13+K11</f>
        <v>10917148.272172041</v>
      </c>
      <c r="L13" s="20">
        <v>2031</v>
      </c>
      <c r="M13" s="20">
        <v>38</v>
      </c>
      <c r="N13" s="20">
        <v>16</v>
      </c>
      <c r="O13" s="20">
        <v>4.09</v>
      </c>
      <c r="P13" s="20">
        <v>8</v>
      </c>
      <c r="Q13" s="22">
        <v>0.2014</v>
      </c>
      <c r="R13" s="20">
        <v>20</v>
      </c>
      <c r="S13" s="20">
        <v>66936</v>
      </c>
      <c r="T13" s="20">
        <v>20</v>
      </c>
      <c r="U13" s="20">
        <v>126.48</v>
      </c>
      <c r="V13" s="20">
        <v>10</v>
      </c>
      <c r="W13" s="21">
        <f t="shared" ref="W13" si="9">F13</f>
        <v>1891600</v>
      </c>
      <c r="X13" s="20">
        <v>0</v>
      </c>
      <c r="Y13" s="20">
        <f t="shared" ref="Y13" si="10">P13+R13+T13+V13+X13</f>
        <v>58</v>
      </c>
      <c r="Z13" s="20">
        <v>22</v>
      </c>
      <c r="AA13" s="20" t="s">
        <v>43</v>
      </c>
    </row>
    <row r="14" spans="1:27" ht="15.75" thickBot="1" x14ac:dyDescent="0.3">
      <c r="A14" s="30" t="s">
        <v>61</v>
      </c>
      <c r="B14" s="31"/>
      <c r="C14" s="31"/>
      <c r="D14" s="32"/>
      <c r="F14" s="23" t="s">
        <v>57</v>
      </c>
      <c r="G14" s="24">
        <f>SUM(G3:G13)</f>
        <v>13646435.34021505</v>
      </c>
      <c r="J14" s="23" t="s">
        <v>56</v>
      </c>
      <c r="K14" s="24">
        <f>K13</f>
        <v>10917148.272172041</v>
      </c>
    </row>
    <row r="15" spans="1:27" x14ac:dyDescent="0.25">
      <c r="A15" s="33"/>
      <c r="B15" s="34"/>
      <c r="C15" s="34"/>
      <c r="D15" s="35"/>
    </row>
    <row r="16" spans="1:27" ht="15.75" thickBot="1" x14ac:dyDescent="0.3">
      <c r="A16" s="33"/>
      <c r="B16" s="34"/>
      <c r="C16" s="34"/>
      <c r="D16" s="35"/>
    </row>
    <row r="17" spans="1:11" ht="15.75" thickBot="1" x14ac:dyDescent="0.3">
      <c r="A17" s="33"/>
      <c r="B17" s="34"/>
      <c r="C17" s="34"/>
      <c r="D17" s="35"/>
      <c r="J17" s="26" t="s">
        <v>58</v>
      </c>
      <c r="K17" s="25">
        <f>K11</f>
        <v>9162842.0010153372</v>
      </c>
    </row>
    <row r="18" spans="1:11" x14ac:dyDescent="0.25">
      <c r="A18" s="33"/>
      <c r="B18" s="34"/>
      <c r="C18" s="34"/>
      <c r="D18" s="35"/>
    </row>
    <row r="19" spans="1:11" x14ac:dyDescent="0.25">
      <c r="A19" s="33"/>
      <c r="B19" s="34"/>
      <c r="C19" s="34"/>
      <c r="D19" s="35"/>
    </row>
    <row r="20" spans="1:11" x14ac:dyDescent="0.25">
      <c r="A20" s="33"/>
      <c r="B20" s="34"/>
      <c r="C20" s="34"/>
      <c r="D20" s="35"/>
    </row>
    <row r="21" spans="1:11" x14ac:dyDescent="0.25">
      <c r="A21" s="33"/>
      <c r="B21" s="34"/>
      <c r="C21" s="34"/>
      <c r="D21" s="35"/>
    </row>
    <row r="22" spans="1:11" x14ac:dyDescent="0.25">
      <c r="A22" s="33"/>
      <c r="B22" s="34"/>
      <c r="C22" s="34"/>
      <c r="D22" s="35"/>
    </row>
    <row r="23" spans="1:11" x14ac:dyDescent="0.25">
      <c r="A23" s="33"/>
      <c r="B23" s="34"/>
      <c r="C23" s="34"/>
      <c r="D23" s="35"/>
    </row>
    <row r="24" spans="1:11" ht="15.75" thickBot="1" x14ac:dyDescent="0.3">
      <c r="A24" s="36"/>
      <c r="B24" s="37"/>
      <c r="C24" s="37"/>
      <c r="D24" s="38"/>
    </row>
  </sheetData>
  <mergeCells count="2">
    <mergeCell ref="A14:D24"/>
    <mergeCell ref="A12:A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CE379A7BA1F6408ECD0B2E7D54AA42" ma:contentTypeVersion="13" ma:contentTypeDescription="Create a new document." ma:contentTypeScope="" ma:versionID="9b23cd94496478cd198966ece9097fc0">
  <xsd:schema xmlns:xsd="http://www.w3.org/2001/XMLSchema" xmlns:xs="http://www.w3.org/2001/XMLSchema" xmlns:p="http://schemas.microsoft.com/office/2006/metadata/properties" xmlns:ns2="e23756e1-37e2-40a0-9f87-466b1174cb1b" xmlns:ns3="d8cb2850-a1af-4628-8af6-fd3da57cf296" targetNamespace="http://schemas.microsoft.com/office/2006/metadata/properties" ma:root="true" ma:fieldsID="da024f237469f8275a07fac1b0917b56" ns2:_="" ns3:_="">
    <xsd:import namespace="e23756e1-37e2-40a0-9f87-466b1174cb1b"/>
    <xsd:import namespace="d8cb2850-a1af-4628-8af6-fd3da57c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756e1-37e2-40a0-9f87-466b1174cb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a8b0d71-4260-48c6-a3e3-aa4a77d9c91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cb2850-a1af-4628-8af6-fd3da57cf29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b4bb863-a199-400e-8398-0e67cc028ef2}" ma:internalName="TaxCatchAll" ma:showField="CatchAllData" ma:web="d8cb2850-a1af-4628-8af6-fd3da57c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3756e1-37e2-40a0-9f87-466b1174cb1b">
      <Terms xmlns="http://schemas.microsoft.com/office/infopath/2007/PartnerControls"/>
    </lcf76f155ced4ddcb4097134ff3c332f>
    <TaxCatchAll xmlns="d8cb2850-a1af-4628-8af6-fd3da57cf296" xsi:nil="true"/>
  </documentManagement>
</p:properties>
</file>

<file path=customXml/itemProps1.xml><?xml version="1.0" encoding="utf-8"?>
<ds:datastoreItem xmlns:ds="http://schemas.openxmlformats.org/officeDocument/2006/customXml" ds:itemID="{F83A93A8-96B6-4703-BF0F-5E834732A85A}">
  <ds:schemaRefs>
    <ds:schemaRef ds:uri="http://schemas.microsoft.com/sharepoint/v3/contenttype/forms"/>
  </ds:schemaRefs>
</ds:datastoreItem>
</file>

<file path=customXml/itemProps2.xml><?xml version="1.0" encoding="utf-8"?>
<ds:datastoreItem xmlns:ds="http://schemas.openxmlformats.org/officeDocument/2006/customXml" ds:itemID="{C02C2853-C5F6-45D0-843B-BEB0BAC0C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756e1-37e2-40a0-9f87-466b1174cb1b"/>
    <ds:schemaRef ds:uri="d8cb2850-a1af-4628-8af6-fd3da57cf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3E12D2-A3AC-40EC-996C-B1E9E14F1D53}">
  <ds:schemaRefs>
    <ds:schemaRef ds:uri="http://schemas.microsoft.com/office/2006/metadata/properties"/>
    <ds:schemaRef ds:uri="http://schemas.microsoft.com/office/infopath/2007/PartnerControls"/>
    <ds:schemaRef ds:uri="e23756e1-37e2-40a0-9f87-466b1174cb1b"/>
    <ds:schemaRef ds:uri="d8cb2850-a1af-4628-8af6-fd3da57cf2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Kelly</dc:creator>
  <cp:lastModifiedBy>Andrew Kelly</cp:lastModifiedBy>
  <dcterms:created xsi:type="dcterms:W3CDTF">2026-03-17T15:58:08Z</dcterms:created>
  <dcterms:modified xsi:type="dcterms:W3CDTF">2026-04-28T17:55:14Z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0x01010049CE379A7BA1F6408ECD0B2E7D54AA42</vt:lpwstr>
  </property>
  <property fmtid="{D5CDD505-2E9C-101B-9397-08002B2CF9AE}" pid="3" name="MediaServiceImageTags">
    <vt:lpwstr/>
  </property>
</Properties>
</file>